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<sst xmlns="http://schemas.openxmlformats.org/spreadsheetml/2006/main" count="149" uniqueCount="128">
  <si>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</si>
  <si>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</si>
  <si>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</si>
  <si>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</si>
  <si>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</si>
  <si>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</si>
  <si>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</si>
  <si>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</si>
  <si>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</si>
  <si>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</si>
  <si>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</si>
  <si>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</si>
  <si>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</si>
  <si>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</si>
  <si>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</si>
  <si>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</si>
  <si>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</si>
  <si>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</si>
  <si>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</si>
  <si>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</si>
  <si>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</si>
  <si>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</si>
  <si>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</si>
  <si>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</si>
  <si>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</si>
  <si>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0112</t>
  </si>
  <si>
    <t>Другие общегосударственные вопросы в т.ч.</t>
  </si>
  <si>
    <t>0114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</si>
  <si>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</si>
  <si>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</si>
  <si>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</si>
  <si>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</si>
  <si>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</si>
  <si>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</si>
  <si>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</si>
  <si>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</si>
  <si>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</si>
  <si>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</si>
  <si>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</si>
  <si>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</si>
  <si>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</si>
  <si>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</si>
  <si>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</si>
  <si>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</si>
  <si>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</si>
  <si>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</si>
  <si>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</si>
  <si>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</si>
  <si>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</si>
  <si>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</si>
  <si>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</si>
  <si>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</si>
  <si>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</si>
  <si>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</si>
  <si>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</si>
  <si>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</si>
  <si>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</si>
  <si>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</si>
  <si>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</si>
  <si>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</si>
  <si>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</si>
  <si>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</si>
  <si>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</si>
  <si>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</si>
  <si>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</si>
  <si>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</si>
  <si>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</si>
  <si>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</si>
  <si>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</si>
  <si>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</si>
  <si>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</si>
  <si>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</si>
  <si>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</si>
  <si>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Здравоохранение и спорт</t>
  </si>
  <si>
    <t>0900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</si>
  <si>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</si>
  <si>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</si>
  <si>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</si>
  <si>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</si>
  <si>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</si>
  <si>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</si>
  <si>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</si>
  <si>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</si>
  <si>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0908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</si>
  <si>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</si>
  <si>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</si>
  <si>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</si>
  <si>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</si>
  <si>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Межбюджетные  трансферты</t>
  </si>
  <si>
    <t>Субсидии бюджетам МО</t>
  </si>
  <si>
    <t>1102</t>
  </si>
  <si>
    <t>Субвенции бюджетам МО</t>
  </si>
  <si>
    <t>1103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</si>
  <si>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</si>
  <si>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</si>
  <si>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</si>
  <si>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</si>
  <si>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</si>
  <si>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</si>
  <si>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</si>
  <si>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</si>
  <si>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</si>
  <si>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</si>
  <si>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</si>
  <si>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</si>
  <si>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</si>
  <si>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</si>
  <si>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</si>
  <si>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</si>
  <si>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</si>
  <si>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</si>
  <si>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Приложение   6</t>
  </si>
  <si>
    <t>Сиверского городского поселения</t>
  </si>
  <si>
    <t>Топливо и энергетика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</si>
  <si>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</si>
  <si>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</si>
  <si>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</si>
  <si>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</si>
  <si>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</si>
  <si>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</si>
  <si>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</si>
  <si>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                     на 2009 год </t>
  </si>
  <si>
    <t>Проект бюджета 2009 год, тыс.руб.</t>
  </si>
  <si>
    <t>Образование</t>
  </si>
  <si>
    <t>0700</t>
  </si>
  <si>
    <t>Молодежная политика и содержание детей</t>
  </si>
  <si>
    <t>0707</t>
  </si>
  <si>
    <t>№ 43 от  26 ноября    2008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</si>
</sst>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64" fontId="6" fillId="0" borderId="1" xfId="0" applyNumberFormat="1" applyFont="1" applyBorder="1" applyAlignment="1">
      <alignment horizontal="center" wrapText="1"/>
    </xf>
    <xf numFmtId="0" fontId="0" fillId="2" borderId="0" xfId="0" applyFill="1" applyAlignment="1">
      <alignment/>
    </xf>
    <xf numFmtId="164" fontId="6" fillId="0" borderId="2" xfId="0" applyNumberFormat="1" applyFont="1" applyFill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0" fontId="7" fillId="0" borderId="4" xfId="0" applyFont="1" applyBorder="1" applyAlignment="1">
      <alignment/>
    </xf>
    <xf numFmtId="0" fontId="7" fillId="0" borderId="5" xfId="0" applyFont="1" applyFill="1" applyBorder="1" applyAlignment="1">
      <alignment horizontal="center" wrapText="1"/>
    </xf>
    <xf numFmtId="164" fontId="6" fillId="0" borderId="6" xfId="0" applyNumberFormat="1" applyFont="1" applyBorder="1" applyAlignment="1">
      <alignment horizontal="center" wrapText="1"/>
    </xf>
    <xf numFmtId="164" fontId="2" fillId="0" borderId="7" xfId="0" applyNumberFormat="1" applyFont="1" applyFill="1" applyBorder="1" applyAlignment="1">
      <alignment wrapText="1"/>
    </xf>
    <xf numFmtId="164" fontId="1" fillId="0" borderId="5" xfId="0" applyNumberFormat="1" applyFont="1" applyFill="1" applyBorder="1" applyAlignment="1">
      <alignment/>
    </xf>
    <xf numFmtId="164" fontId="0" fillId="0" borderId="5" xfId="0" applyNumberFormat="1" applyBorder="1" applyAlignment="1">
      <alignment/>
    </xf>
    <xf numFmtId="164" fontId="0" fillId="0" borderId="5" xfId="0" applyNumberFormat="1" applyFill="1" applyBorder="1" applyAlignment="1">
      <alignment/>
    </xf>
    <xf numFmtId="164" fontId="10" fillId="0" borderId="5" xfId="0" applyNumberFormat="1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9" fillId="3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164" fontId="7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64" fontId="6" fillId="0" borderId="13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/>
    </xf>
    <xf numFmtId="0" fontId="6" fillId="0" borderId="7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 wrapText="1"/>
    </xf>
    <xf numFmtId="1" fontId="6" fillId="0" borderId="13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59"/>
  <sheetViews>
    <sheetView tabSelected="1" workbookViewId="0" topLeftCell="A1">
      <selection activeCell="B8" sqref="B8:U8"/>
    </sheetView>
  </sheetViews>
  <sheetFormatPr defaultColWidth="9.00390625" defaultRowHeight="12.75"/>
  <cols>
    <col min="2" max="2" width="44.875" style="0" customWidth="1"/>
    <col min="3" max="3" width="10.25390625" style="1" customWidth="1"/>
    <col min="4" max="4" width="8.00390625" style="0" hidden="1" customWidth="1"/>
    <col min="5" max="5" width="6.75390625" style="0" hidden="1" customWidth="1"/>
    <col min="6" max="6" width="0.6171875" style="0" hidden="1" customWidth="1"/>
    <col min="7" max="7" width="11.2539062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375" style="2" hidden="1" customWidth="1"/>
    <col min="12" max="12" width="0.2421875" style="0" hidden="1" customWidth="1"/>
    <col min="13" max="13" width="11.875" style="2" hidden="1" customWidth="1"/>
    <col min="14" max="14" width="10.375" style="0" hidden="1" customWidth="1"/>
    <col min="15" max="15" width="1.12109375" style="0" hidden="1" customWidth="1"/>
    <col min="16" max="16" width="9.875" style="1" customWidth="1"/>
    <col min="17" max="17" width="17.625" style="23" customWidth="1"/>
    <col min="18" max="18" width="11.375" style="2" hidden="1" customWidth="1"/>
    <col min="19" max="19" width="11.875" style="0" hidden="1" customWidth="1"/>
    <col min="20" max="20" width="11.00390625" style="3" hidden="1" customWidth="1"/>
    <col min="21" max="21" width="10.625" style="2" hidden="1" customWidth="1"/>
    <col min="22" max="22" width="0.12890625" style="0" hidden="1" customWidth="1"/>
  </cols>
  <sheetData>
    <row r="1" spans="2:20" ht="14.25">
      <c r="B1" s="2"/>
      <c r="C1" s="95" t="s">
        <v>111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40" t="s">
        <v>103</v>
      </c>
      <c r="S1" s="40" t="s">
        <v>103</v>
      </c>
      <c r="T1" s="41"/>
    </row>
    <row r="2" spans="2:20" ht="15">
      <c r="B2" s="2"/>
      <c r="C2" s="96" t="s">
        <v>104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40" t="s">
        <v>104</v>
      </c>
      <c r="S2" s="40" t="s">
        <v>104</v>
      </c>
      <c r="T2" s="41"/>
    </row>
    <row r="3" spans="2:20" ht="15">
      <c r="B3" s="2"/>
      <c r="C3" s="96" t="s">
        <v>112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40" t="s">
        <v>105</v>
      </c>
      <c r="S3" s="40" t="s">
        <v>105</v>
      </c>
      <c r="T3" s="41"/>
    </row>
    <row r="4" spans="2:20" ht="15">
      <c r="B4" s="2"/>
      <c r="C4" s="96" t="s">
        <v>127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40" t="s">
        <v>106</v>
      </c>
      <c r="S4" s="40" t="s">
        <v>106</v>
      </c>
      <c r="T4" s="41"/>
    </row>
    <row r="5" spans="2:20" ht="2.25" customHeight="1">
      <c r="B5" s="2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23"/>
      <c r="S5" s="23"/>
      <c r="T5" s="41"/>
    </row>
    <row r="6" spans="2:20" ht="12.75" customHeight="1" hidden="1">
      <c r="B6" s="2"/>
      <c r="C6" s="25"/>
      <c r="D6" s="2"/>
      <c r="E6" s="2"/>
      <c r="F6" s="2"/>
      <c r="G6" s="2"/>
      <c r="H6" s="2"/>
      <c r="I6" s="2"/>
      <c r="J6" s="2"/>
      <c r="L6" s="2"/>
      <c r="N6" s="2"/>
      <c r="O6" s="2"/>
      <c r="P6" s="25"/>
      <c r="R6" s="23"/>
      <c r="S6" s="23"/>
      <c r="T6" s="41"/>
    </row>
    <row r="7" spans="2:20" ht="12.75" customHeight="1" hidden="1">
      <c r="B7" s="2"/>
      <c r="C7" s="25"/>
      <c r="D7" s="2"/>
      <c r="E7" s="2"/>
      <c r="F7" s="2"/>
      <c r="G7" s="2"/>
      <c r="H7" s="2"/>
      <c r="I7" s="2"/>
      <c r="J7" s="2"/>
      <c r="L7" s="2"/>
      <c r="N7" s="2"/>
      <c r="O7" s="2"/>
      <c r="P7" s="25"/>
      <c r="R7" s="23"/>
      <c r="S7" s="23"/>
      <c r="T7" s="41"/>
    </row>
    <row r="8" spans="2:21" ht="67.5" customHeight="1" thickBot="1">
      <c r="B8" s="92" t="s">
        <v>121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</row>
    <row r="9" spans="2:21" ht="19.5" customHeight="1" hidden="1" thickBot="1"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4"/>
      <c r="S9" s="94"/>
      <c r="T9" s="94"/>
      <c r="U9" s="94"/>
    </row>
    <row r="10" spans="2:22" ht="15.75" customHeight="1">
      <c r="B10" s="90" t="s">
        <v>0</v>
      </c>
      <c r="C10" s="89" t="s">
        <v>1</v>
      </c>
      <c r="D10" s="89" t="s">
        <v>2</v>
      </c>
      <c r="E10" s="89"/>
      <c r="F10" s="89"/>
      <c r="G10" s="89" t="s">
        <v>3</v>
      </c>
      <c r="H10" s="86" t="s">
        <v>4</v>
      </c>
      <c r="I10" s="87"/>
      <c r="J10" s="88"/>
      <c r="K10" s="89" t="s">
        <v>5</v>
      </c>
      <c r="L10" s="89" t="s">
        <v>6</v>
      </c>
      <c r="M10" s="86" t="s">
        <v>4</v>
      </c>
      <c r="N10" s="87"/>
      <c r="O10" s="88"/>
      <c r="P10" s="89" t="s">
        <v>1</v>
      </c>
      <c r="Q10" s="77" t="s">
        <v>122</v>
      </c>
      <c r="R10" s="79" t="s">
        <v>7</v>
      </c>
      <c r="S10" s="81" t="s">
        <v>8</v>
      </c>
      <c r="T10" s="83" t="s">
        <v>9</v>
      </c>
      <c r="U10" s="72" t="s">
        <v>10</v>
      </c>
      <c r="V10" s="74" t="s">
        <v>11</v>
      </c>
    </row>
    <row r="11" spans="2:22" ht="16.5" customHeight="1">
      <c r="B11" s="91"/>
      <c r="C11" s="76"/>
      <c r="D11" s="76"/>
      <c r="E11" s="76"/>
      <c r="F11" s="76"/>
      <c r="G11" s="76"/>
      <c r="H11" s="76" t="s">
        <v>12</v>
      </c>
      <c r="I11" s="76" t="s">
        <v>13</v>
      </c>
      <c r="J11" s="76" t="s">
        <v>14</v>
      </c>
      <c r="K11" s="76"/>
      <c r="L11" s="76"/>
      <c r="M11" s="76" t="s">
        <v>15</v>
      </c>
      <c r="N11" s="76" t="s">
        <v>13</v>
      </c>
      <c r="O11" s="76" t="s">
        <v>14</v>
      </c>
      <c r="P11" s="76"/>
      <c r="Q11" s="78"/>
      <c r="R11" s="80"/>
      <c r="S11" s="82"/>
      <c r="T11" s="84"/>
      <c r="U11" s="73"/>
      <c r="V11" s="75"/>
    </row>
    <row r="12" spans="2:22" ht="19.5" customHeight="1">
      <c r="B12" s="91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8"/>
      <c r="R12" s="80"/>
      <c r="S12" s="82"/>
      <c r="T12" s="85"/>
      <c r="U12" s="73"/>
      <c r="V12" s="75"/>
    </row>
    <row r="13" spans="2:22" ht="0.75" customHeight="1" hidden="1">
      <c r="B13" s="91"/>
      <c r="C13" s="76"/>
      <c r="D13" s="76"/>
      <c r="E13" s="76"/>
      <c r="F13" s="76"/>
      <c r="G13" s="76"/>
      <c r="H13" s="43"/>
      <c r="I13" s="43"/>
      <c r="J13" s="43"/>
      <c r="K13" s="43"/>
      <c r="L13" s="43"/>
      <c r="M13" s="43"/>
      <c r="N13" s="43"/>
      <c r="O13" s="43"/>
      <c r="P13" s="76"/>
      <c r="Q13" s="42"/>
      <c r="R13" s="44"/>
      <c r="S13" s="45"/>
      <c r="T13" s="46"/>
      <c r="U13" s="73"/>
      <c r="V13" s="4"/>
    </row>
    <row r="14" spans="2:22" ht="15.75" customHeight="1">
      <c r="B14" s="47" t="s">
        <v>16</v>
      </c>
      <c r="C14" s="48" t="s">
        <v>17</v>
      </c>
      <c r="D14" s="49">
        <f>SUM(D16:D20)</f>
        <v>72573</v>
      </c>
      <c r="E14" s="49">
        <f>SUM(E16:E20)</f>
        <v>-4729</v>
      </c>
      <c r="F14" s="49">
        <f aca="true" t="shared" si="0" ref="F14:O14">SUM(F15:F20)</f>
        <v>69942.56</v>
      </c>
      <c r="G14" s="49">
        <f t="shared" si="0"/>
        <v>78930.1</v>
      </c>
      <c r="H14" s="49">
        <f t="shared" si="0"/>
        <v>68342.8</v>
      </c>
      <c r="I14" s="49">
        <f t="shared" si="0"/>
        <v>8592.3</v>
      </c>
      <c r="J14" s="49">
        <f t="shared" si="0"/>
        <v>1995</v>
      </c>
      <c r="K14" s="50">
        <f t="shared" si="0"/>
        <v>76740.7</v>
      </c>
      <c r="L14" s="49">
        <f t="shared" si="0"/>
        <v>85656.8</v>
      </c>
      <c r="M14" s="49">
        <f t="shared" si="0"/>
        <v>73532.1</v>
      </c>
      <c r="N14" s="49">
        <f t="shared" si="0"/>
        <v>12044.7</v>
      </c>
      <c r="O14" s="49">
        <f t="shared" si="0"/>
        <v>80</v>
      </c>
      <c r="P14" s="48"/>
      <c r="Q14" s="52">
        <f>Q15+Q16+Q19+Q20+Q18</f>
        <v>19050.1</v>
      </c>
      <c r="R14" s="51">
        <f>K14/H14*100</f>
        <v>112.28790743136072</v>
      </c>
      <c r="S14" s="52">
        <f>M14/H14*100</f>
        <v>107.59304564635923</v>
      </c>
      <c r="T14" s="53" t="e">
        <f>M14/M75*100</f>
        <v>#REF!</v>
      </c>
      <c r="U14" s="50">
        <f>SUM(U15:U20)</f>
        <v>40145.9</v>
      </c>
      <c r="V14" s="5">
        <f>M14/U14*100</f>
        <v>183.1621659995168</v>
      </c>
    </row>
    <row r="15" spans="2:27" ht="15.75" customHeight="1">
      <c r="B15" s="58" t="s">
        <v>102</v>
      </c>
      <c r="C15" s="54"/>
      <c r="D15" s="56">
        <v>2675</v>
      </c>
      <c r="E15" s="56"/>
      <c r="F15" s="55">
        <v>2543</v>
      </c>
      <c r="G15" s="55">
        <f aca="true" t="shared" si="1" ref="G15:G62">H15+I15+J15</f>
        <v>2593</v>
      </c>
      <c r="H15" s="55">
        <v>2593</v>
      </c>
      <c r="I15" s="55"/>
      <c r="J15" s="55"/>
      <c r="K15" s="55">
        <f>2152+1349</f>
        <v>3501</v>
      </c>
      <c r="L15" s="56">
        <f aca="true" t="shared" si="2" ref="L15:L68">M15+N15+O15</f>
        <v>2913</v>
      </c>
      <c r="M15" s="55">
        <v>2913</v>
      </c>
      <c r="N15" s="55"/>
      <c r="O15" s="55"/>
      <c r="P15" s="54" t="s">
        <v>18</v>
      </c>
      <c r="Q15" s="69">
        <v>990</v>
      </c>
      <c r="R15" s="51">
        <f aca="true" t="shared" si="3" ref="R15:R61">K15/H15*100</f>
        <v>135.01735441573467</v>
      </c>
      <c r="S15" s="52">
        <f aca="true" t="shared" si="4" ref="S15:S59">M15/H15*100</f>
        <v>112.34091785576553</v>
      </c>
      <c r="T15" s="59"/>
      <c r="U15" s="56">
        <v>942.6</v>
      </c>
      <c r="V15" s="5">
        <f aca="true" t="shared" si="5" ref="V15:V59">M15/U15*100</f>
        <v>309.03882877148317</v>
      </c>
      <c r="AA15" s="6"/>
    </row>
    <row r="16" spans="2:29" ht="15">
      <c r="B16" s="58" t="s">
        <v>19</v>
      </c>
      <c r="C16" s="54"/>
      <c r="D16" s="56">
        <v>45198</v>
      </c>
      <c r="E16" s="56">
        <f>-834-3694</f>
        <v>-4528</v>
      </c>
      <c r="F16" s="55">
        <v>39830</v>
      </c>
      <c r="G16" s="55">
        <f t="shared" si="1"/>
        <v>47382.1</v>
      </c>
      <c r="H16" s="55">
        <f>42752.1+2800</f>
        <v>45552.1</v>
      </c>
      <c r="I16" s="55"/>
      <c r="J16" s="55">
        <v>1830</v>
      </c>
      <c r="K16" s="55">
        <f>1166+45418</f>
        <v>46584</v>
      </c>
      <c r="L16" s="56">
        <f t="shared" si="2"/>
        <v>45100</v>
      </c>
      <c r="M16" s="55">
        <v>45100</v>
      </c>
      <c r="N16" s="55"/>
      <c r="O16" s="55"/>
      <c r="P16" s="54" t="s">
        <v>20</v>
      </c>
      <c r="Q16" s="69">
        <v>15799.3</v>
      </c>
      <c r="R16" s="51">
        <f t="shared" si="3"/>
        <v>102.26531817413466</v>
      </c>
      <c r="S16" s="52">
        <f t="shared" si="4"/>
        <v>99.00751008186232</v>
      </c>
      <c r="T16" s="59"/>
      <c r="U16" s="56">
        <v>26630.9</v>
      </c>
      <c r="V16" s="5">
        <f t="shared" si="5"/>
        <v>169.35214356255327</v>
      </c>
      <c r="AC16" s="2"/>
    </row>
    <row r="17" spans="2:22" ht="12" customHeight="1" hidden="1">
      <c r="B17" s="58" t="s">
        <v>22</v>
      </c>
      <c r="C17" s="54"/>
      <c r="D17" s="56"/>
      <c r="E17" s="56"/>
      <c r="F17" s="55"/>
      <c r="G17" s="55">
        <f t="shared" si="1"/>
        <v>1740</v>
      </c>
      <c r="H17" s="55">
        <f>500+1240</f>
        <v>1740</v>
      </c>
      <c r="I17" s="55"/>
      <c r="J17" s="55"/>
      <c r="K17" s="55"/>
      <c r="L17" s="56">
        <f t="shared" si="2"/>
        <v>0</v>
      </c>
      <c r="M17" s="55"/>
      <c r="N17" s="55"/>
      <c r="O17" s="55"/>
      <c r="P17" s="54" t="s">
        <v>23</v>
      </c>
      <c r="Q17" s="69">
        <f aca="true" t="shared" si="6" ref="Q17:Q61">M17+N17+O17</f>
        <v>0</v>
      </c>
      <c r="R17" s="51">
        <f t="shared" si="3"/>
        <v>0</v>
      </c>
      <c r="S17" s="52">
        <f t="shared" si="4"/>
        <v>0</v>
      </c>
      <c r="T17" s="59"/>
      <c r="U17" s="56"/>
      <c r="V17" s="5"/>
    </row>
    <row r="18" spans="2:22" ht="12" customHeight="1">
      <c r="B18" s="58" t="s">
        <v>22</v>
      </c>
      <c r="C18" s="54"/>
      <c r="D18" s="56"/>
      <c r="E18" s="56"/>
      <c r="F18" s="55"/>
      <c r="G18" s="55"/>
      <c r="H18" s="55"/>
      <c r="I18" s="55"/>
      <c r="J18" s="55"/>
      <c r="K18" s="55"/>
      <c r="L18" s="56"/>
      <c r="M18" s="55"/>
      <c r="N18" s="55"/>
      <c r="O18" s="55"/>
      <c r="P18" s="54" t="s">
        <v>23</v>
      </c>
      <c r="Q18" s="69">
        <v>1200</v>
      </c>
      <c r="R18" s="51"/>
      <c r="S18" s="52"/>
      <c r="T18" s="59"/>
      <c r="U18" s="56"/>
      <c r="V18" s="5"/>
    </row>
    <row r="19" spans="2:22" ht="13.5" customHeight="1">
      <c r="B19" s="58" t="s">
        <v>24</v>
      </c>
      <c r="C19" s="54"/>
      <c r="D19" s="56">
        <v>6000</v>
      </c>
      <c r="E19" s="56"/>
      <c r="F19" s="55">
        <v>3855</v>
      </c>
      <c r="G19" s="55">
        <f t="shared" si="1"/>
        <v>6887.900000000001</v>
      </c>
      <c r="H19" s="55">
        <f>38.1+5349.8+1500</f>
        <v>6887.900000000001</v>
      </c>
      <c r="I19" s="55"/>
      <c r="J19" s="55"/>
      <c r="K19" s="55">
        <v>10000</v>
      </c>
      <c r="L19" s="56">
        <f t="shared" si="2"/>
        <v>10088.1</v>
      </c>
      <c r="M19" s="55">
        <f>6000+4088.1</f>
        <v>10088.1</v>
      </c>
      <c r="N19" s="55"/>
      <c r="O19" s="55"/>
      <c r="P19" s="54" t="s">
        <v>25</v>
      </c>
      <c r="Q19" s="69">
        <v>900</v>
      </c>
      <c r="R19" s="51">
        <f t="shared" si="3"/>
        <v>145.18213098331856</v>
      </c>
      <c r="S19" s="52">
        <f t="shared" si="4"/>
        <v>146.4611855572816</v>
      </c>
      <c r="T19" s="59"/>
      <c r="U19" s="56" t="s">
        <v>21</v>
      </c>
      <c r="V19" s="5"/>
    </row>
    <row r="20" spans="2:22" ht="12.75" customHeight="1">
      <c r="B20" s="58" t="s">
        <v>26</v>
      </c>
      <c r="C20" s="54"/>
      <c r="D20" s="56">
        <v>21375</v>
      </c>
      <c r="E20" s="56">
        <f>160+834-4889+3694</f>
        <v>-201</v>
      </c>
      <c r="F20" s="55">
        <f>SUM(F21:F31)</f>
        <v>23714.559999999998</v>
      </c>
      <c r="G20" s="55">
        <f t="shared" si="1"/>
        <v>20327.1</v>
      </c>
      <c r="H20" s="55">
        <f>SUM(H21:H31)</f>
        <v>11569.8</v>
      </c>
      <c r="I20" s="55">
        <f>SUM(I21:I31)</f>
        <v>8592.3</v>
      </c>
      <c r="J20" s="55">
        <f>SUM(J21:J31)</f>
        <v>165</v>
      </c>
      <c r="K20" s="55">
        <f>SUM(K21:K31)</f>
        <v>16655.7</v>
      </c>
      <c r="L20" s="56">
        <f t="shared" si="2"/>
        <v>27555.7</v>
      </c>
      <c r="M20" s="55">
        <f>SUM(M21:M31)</f>
        <v>15431</v>
      </c>
      <c r="N20" s="55">
        <f>SUM(N21:N31)</f>
        <v>12044.7</v>
      </c>
      <c r="O20" s="55">
        <f>SUM(O21:O31)</f>
        <v>80</v>
      </c>
      <c r="P20" s="54" t="s">
        <v>27</v>
      </c>
      <c r="Q20" s="57">
        <v>160.8</v>
      </c>
      <c r="R20" s="51">
        <f t="shared" si="3"/>
        <v>143.95840896126123</v>
      </c>
      <c r="S20" s="52">
        <f t="shared" si="4"/>
        <v>133.37309201541947</v>
      </c>
      <c r="T20" s="59"/>
      <c r="U20" s="56">
        <f>SUM(U21:U31)</f>
        <v>12572.400000000001</v>
      </c>
      <c r="V20" s="5">
        <f t="shared" si="5"/>
        <v>122.73710667812033</v>
      </c>
    </row>
    <row r="21" spans="2:22" ht="0.75" customHeight="1">
      <c r="B21" s="58" t="s">
        <v>28</v>
      </c>
      <c r="C21" s="54"/>
      <c r="D21" s="56"/>
      <c r="E21" s="56"/>
      <c r="F21" s="55">
        <v>5369</v>
      </c>
      <c r="G21" s="55">
        <f t="shared" si="1"/>
        <v>3884</v>
      </c>
      <c r="H21" s="55">
        <v>3719</v>
      </c>
      <c r="I21" s="55"/>
      <c r="J21" s="55">
        <v>165</v>
      </c>
      <c r="K21" s="55">
        <v>4643.7</v>
      </c>
      <c r="L21" s="56">
        <f t="shared" si="2"/>
        <v>4158</v>
      </c>
      <c r="M21" s="55">
        <v>4078</v>
      </c>
      <c r="N21" s="55"/>
      <c r="O21" s="55">
        <v>80</v>
      </c>
      <c r="P21" s="54"/>
      <c r="Q21" s="57">
        <f t="shared" si="6"/>
        <v>4158</v>
      </c>
      <c r="R21" s="51">
        <f t="shared" si="3"/>
        <v>124.86421080935735</v>
      </c>
      <c r="S21" s="52">
        <f t="shared" si="4"/>
        <v>109.6531325625168</v>
      </c>
      <c r="T21" s="59"/>
      <c r="U21" s="56">
        <v>2007.6</v>
      </c>
      <c r="V21" s="5">
        <f t="shared" si="5"/>
        <v>203.1281131699542</v>
      </c>
    </row>
    <row r="22" spans="2:22" ht="12.75" customHeight="1" hidden="1">
      <c r="B22" s="58" t="s">
        <v>29</v>
      </c>
      <c r="C22" s="54"/>
      <c r="D22" s="56"/>
      <c r="E22" s="56"/>
      <c r="F22" s="55">
        <v>1500</v>
      </c>
      <c r="G22" s="55">
        <f t="shared" si="1"/>
        <v>1500</v>
      </c>
      <c r="H22" s="55">
        <v>1500</v>
      </c>
      <c r="I22" s="55"/>
      <c r="J22" s="55"/>
      <c r="K22" s="55">
        <v>2060</v>
      </c>
      <c r="L22" s="56">
        <f t="shared" si="2"/>
        <v>1500</v>
      </c>
      <c r="M22" s="55">
        <v>1500</v>
      </c>
      <c r="N22" s="55"/>
      <c r="O22" s="55"/>
      <c r="P22" s="54"/>
      <c r="Q22" s="57">
        <f t="shared" si="6"/>
        <v>1500</v>
      </c>
      <c r="R22" s="51">
        <f t="shared" si="3"/>
        <v>137.33333333333334</v>
      </c>
      <c r="S22" s="52">
        <f t="shared" si="4"/>
        <v>100</v>
      </c>
      <c r="T22" s="59"/>
      <c r="U22" s="56">
        <v>357.4</v>
      </c>
      <c r="V22" s="5">
        <f t="shared" si="5"/>
        <v>419.6978175713487</v>
      </c>
    </row>
    <row r="23" spans="2:22" ht="13.5" customHeight="1" hidden="1">
      <c r="B23" s="58" t="s">
        <v>30</v>
      </c>
      <c r="C23" s="54"/>
      <c r="D23" s="56"/>
      <c r="E23" s="56"/>
      <c r="F23" s="55">
        <v>176</v>
      </c>
      <c r="G23" s="55">
        <f t="shared" si="1"/>
        <v>176</v>
      </c>
      <c r="H23" s="55">
        <v>100</v>
      </c>
      <c r="I23" s="55">
        <v>76</v>
      </c>
      <c r="J23" s="55"/>
      <c r="K23" s="55"/>
      <c r="L23" s="56">
        <f t="shared" si="2"/>
        <v>83</v>
      </c>
      <c r="M23" s="55"/>
      <c r="N23" s="55">
        <v>83</v>
      </c>
      <c r="O23" s="55"/>
      <c r="P23" s="54"/>
      <c r="Q23" s="57">
        <f t="shared" si="6"/>
        <v>83</v>
      </c>
      <c r="R23" s="51">
        <f t="shared" si="3"/>
        <v>0</v>
      </c>
      <c r="S23" s="52">
        <f t="shared" si="4"/>
        <v>0</v>
      </c>
      <c r="T23" s="59"/>
      <c r="U23" s="56">
        <v>69</v>
      </c>
      <c r="V23" s="5">
        <f t="shared" si="5"/>
        <v>0</v>
      </c>
    </row>
    <row r="24" spans="2:22" ht="12.75" customHeight="1" hidden="1">
      <c r="B24" s="58" t="s">
        <v>31</v>
      </c>
      <c r="C24" s="54"/>
      <c r="D24" s="56"/>
      <c r="E24" s="56"/>
      <c r="F24" s="56">
        <v>2024.76</v>
      </c>
      <c r="G24" s="55">
        <f t="shared" si="1"/>
        <v>2034.8</v>
      </c>
      <c r="H24" s="56"/>
      <c r="I24" s="56">
        <v>2034.8</v>
      </c>
      <c r="J24" s="56"/>
      <c r="K24" s="56"/>
      <c r="L24" s="56">
        <f t="shared" si="2"/>
        <v>5309.7</v>
      </c>
      <c r="M24" s="56"/>
      <c r="N24" s="56">
        <f>390.9+1599.8+389+10+2920</f>
        <v>5309.7</v>
      </c>
      <c r="O24" s="56"/>
      <c r="P24" s="54"/>
      <c r="Q24" s="57">
        <f t="shared" si="6"/>
        <v>5309.7</v>
      </c>
      <c r="R24" s="51"/>
      <c r="S24" s="52"/>
      <c r="T24" s="59"/>
      <c r="U24" s="56">
        <v>976.5</v>
      </c>
      <c r="V24" s="5">
        <f t="shared" si="5"/>
        <v>0</v>
      </c>
    </row>
    <row r="25" spans="2:22" ht="12.75" customHeight="1" hidden="1">
      <c r="B25" s="58" t="s">
        <v>32</v>
      </c>
      <c r="C25" s="54"/>
      <c r="D25" s="56"/>
      <c r="E25" s="56"/>
      <c r="F25" s="56">
        <v>1871.8</v>
      </c>
      <c r="G25" s="55">
        <f t="shared" si="1"/>
        <v>0</v>
      </c>
      <c r="H25" s="56"/>
      <c r="I25" s="56"/>
      <c r="J25" s="56"/>
      <c r="K25" s="56"/>
      <c r="L25" s="56">
        <f t="shared" si="2"/>
        <v>0</v>
      </c>
      <c r="M25" s="56"/>
      <c r="N25" s="56"/>
      <c r="O25" s="56"/>
      <c r="P25" s="54"/>
      <c r="Q25" s="57">
        <f t="shared" si="6"/>
        <v>0</v>
      </c>
      <c r="R25" s="51"/>
      <c r="S25" s="52"/>
      <c r="T25" s="59"/>
      <c r="U25" s="56">
        <v>311.4</v>
      </c>
      <c r="V25" s="5">
        <f t="shared" si="5"/>
        <v>0</v>
      </c>
    </row>
    <row r="26" spans="2:22" ht="12.75" customHeight="1" hidden="1">
      <c r="B26" s="58" t="s">
        <v>33</v>
      </c>
      <c r="C26" s="54"/>
      <c r="D26" s="56"/>
      <c r="E26" s="56"/>
      <c r="F26" s="56">
        <v>6218</v>
      </c>
      <c r="G26" s="55">
        <f t="shared" si="1"/>
        <v>6481.5</v>
      </c>
      <c r="H26" s="56"/>
      <c r="I26" s="56">
        <v>6481.5</v>
      </c>
      <c r="J26" s="56"/>
      <c r="K26" s="56"/>
      <c r="L26" s="56">
        <f t="shared" si="2"/>
        <v>6652</v>
      </c>
      <c r="M26" s="56"/>
      <c r="N26" s="56">
        <v>6652</v>
      </c>
      <c r="O26" s="56"/>
      <c r="P26" s="54"/>
      <c r="Q26" s="57">
        <f t="shared" si="6"/>
        <v>6652</v>
      </c>
      <c r="R26" s="51"/>
      <c r="S26" s="52"/>
      <c r="T26" s="59"/>
      <c r="U26" s="56">
        <v>2079.9</v>
      </c>
      <c r="V26" s="5">
        <f t="shared" si="5"/>
        <v>0</v>
      </c>
    </row>
    <row r="27" spans="2:22" ht="12" customHeight="1" hidden="1">
      <c r="B27" s="58" t="s">
        <v>34</v>
      </c>
      <c r="C27" s="54"/>
      <c r="D27" s="56"/>
      <c r="E27" s="56"/>
      <c r="F27" s="56">
        <v>1555</v>
      </c>
      <c r="G27" s="55">
        <f t="shared" si="1"/>
        <v>1250.8</v>
      </c>
      <c r="H27" s="56">
        <v>1250.8</v>
      </c>
      <c r="I27" s="56"/>
      <c r="J27" s="56"/>
      <c r="K27" s="56"/>
      <c r="L27" s="56">
        <f t="shared" si="2"/>
        <v>0</v>
      </c>
      <c r="M27" s="56"/>
      <c r="N27" s="56"/>
      <c r="O27" s="56"/>
      <c r="P27" s="54"/>
      <c r="Q27" s="57">
        <f t="shared" si="6"/>
        <v>0</v>
      </c>
      <c r="R27" s="51">
        <f t="shared" si="3"/>
        <v>0</v>
      </c>
      <c r="S27" s="52">
        <f t="shared" si="4"/>
        <v>0</v>
      </c>
      <c r="T27" s="59"/>
      <c r="U27" s="56">
        <v>3897.1</v>
      </c>
      <c r="V27" s="5">
        <f t="shared" si="5"/>
        <v>0</v>
      </c>
    </row>
    <row r="28" spans="2:22" ht="11.25" customHeight="1" hidden="1">
      <c r="B28" s="58" t="s">
        <v>35</v>
      </c>
      <c r="C28" s="54"/>
      <c r="D28" s="56"/>
      <c r="E28" s="56"/>
      <c r="F28" s="56"/>
      <c r="G28" s="55">
        <f t="shared" si="1"/>
        <v>0</v>
      </c>
      <c r="H28" s="56"/>
      <c r="I28" s="56"/>
      <c r="J28" s="56"/>
      <c r="K28" s="56"/>
      <c r="L28" s="56">
        <f t="shared" si="2"/>
        <v>0</v>
      </c>
      <c r="M28" s="56"/>
      <c r="N28" s="56"/>
      <c r="O28" s="56"/>
      <c r="P28" s="54"/>
      <c r="Q28" s="57">
        <f t="shared" si="6"/>
        <v>0</v>
      </c>
      <c r="R28" s="51"/>
      <c r="S28" s="52"/>
      <c r="T28" s="59"/>
      <c r="U28" s="56">
        <v>2166.8</v>
      </c>
      <c r="V28" s="5">
        <f t="shared" si="5"/>
        <v>0</v>
      </c>
    </row>
    <row r="29" spans="2:22" ht="12.75" customHeight="1" hidden="1">
      <c r="B29" s="58" t="s">
        <v>36</v>
      </c>
      <c r="C29" s="54"/>
      <c r="D29" s="56"/>
      <c r="E29" s="56"/>
      <c r="F29" s="56">
        <v>5000</v>
      </c>
      <c r="G29" s="55">
        <f t="shared" si="1"/>
        <v>5000</v>
      </c>
      <c r="H29" s="56">
        <v>5000</v>
      </c>
      <c r="I29" s="56"/>
      <c r="J29" s="56"/>
      <c r="K29" s="56">
        <v>9952</v>
      </c>
      <c r="L29" s="56">
        <f t="shared" si="2"/>
        <v>9853</v>
      </c>
      <c r="M29" s="56">
        <v>9853</v>
      </c>
      <c r="N29" s="56"/>
      <c r="O29" s="56"/>
      <c r="P29" s="54"/>
      <c r="Q29" s="57">
        <f t="shared" si="6"/>
        <v>9853</v>
      </c>
      <c r="R29" s="51">
        <f t="shared" si="3"/>
        <v>199.04</v>
      </c>
      <c r="S29" s="52">
        <f t="shared" si="4"/>
        <v>197.06</v>
      </c>
      <c r="T29" s="59"/>
      <c r="U29" s="56">
        <v>706.7</v>
      </c>
      <c r="V29" s="5">
        <f t="shared" si="5"/>
        <v>1394.2266874204047</v>
      </c>
    </row>
    <row r="30" spans="2:22" ht="3" customHeight="1" hidden="1">
      <c r="B30" s="58" t="s">
        <v>37</v>
      </c>
      <c r="C30" s="54"/>
      <c r="D30" s="56"/>
      <c r="E30" s="56"/>
      <c r="F30" s="56"/>
      <c r="G30" s="55">
        <f t="shared" si="1"/>
        <v>0</v>
      </c>
      <c r="H30" s="56"/>
      <c r="I30" s="56"/>
      <c r="J30" s="56"/>
      <c r="K30" s="56"/>
      <c r="L30" s="56">
        <f t="shared" si="2"/>
        <v>0</v>
      </c>
      <c r="M30" s="56"/>
      <c r="N30" s="56"/>
      <c r="O30" s="56"/>
      <c r="P30" s="54"/>
      <c r="Q30" s="57">
        <f t="shared" si="6"/>
        <v>0</v>
      </c>
      <c r="R30" s="51" t="e">
        <f t="shared" si="3"/>
        <v>#DIV/0!</v>
      </c>
      <c r="S30" s="52" t="e">
        <f t="shared" si="4"/>
        <v>#DIV/0!</v>
      </c>
      <c r="T30" s="59"/>
      <c r="U30" s="56"/>
      <c r="V30" s="5" t="e">
        <f t="shared" si="5"/>
        <v>#DIV/0!</v>
      </c>
    </row>
    <row r="31" spans="2:22" ht="15" customHeight="1" hidden="1">
      <c r="B31" s="58" t="s">
        <v>38</v>
      </c>
      <c r="C31" s="54"/>
      <c r="D31" s="56"/>
      <c r="E31" s="56"/>
      <c r="F31" s="56"/>
      <c r="G31" s="55">
        <f t="shared" si="1"/>
        <v>0</v>
      </c>
      <c r="H31" s="56"/>
      <c r="I31" s="56"/>
      <c r="J31" s="56"/>
      <c r="K31" s="56"/>
      <c r="L31" s="56">
        <f t="shared" si="2"/>
        <v>0</v>
      </c>
      <c r="M31" s="56"/>
      <c r="N31" s="56"/>
      <c r="O31" s="56"/>
      <c r="P31" s="54"/>
      <c r="Q31" s="57">
        <f t="shared" si="6"/>
        <v>0</v>
      </c>
      <c r="R31" s="51" t="e">
        <f t="shared" si="3"/>
        <v>#DIV/0!</v>
      </c>
      <c r="S31" s="52" t="e">
        <f t="shared" si="4"/>
        <v>#DIV/0!</v>
      </c>
      <c r="T31" s="59"/>
      <c r="U31" s="56"/>
      <c r="V31" s="5" t="e">
        <f t="shared" si="5"/>
        <v>#DIV/0!</v>
      </c>
    </row>
    <row r="32" spans="2:22" ht="15" customHeight="1">
      <c r="B32" s="47" t="s">
        <v>116</v>
      </c>
      <c r="C32" s="48" t="s">
        <v>115</v>
      </c>
      <c r="D32" s="49"/>
      <c r="E32" s="49"/>
      <c r="F32" s="49"/>
      <c r="G32" s="50"/>
      <c r="H32" s="49"/>
      <c r="I32" s="49"/>
      <c r="J32" s="49"/>
      <c r="K32" s="49"/>
      <c r="L32" s="49"/>
      <c r="M32" s="49"/>
      <c r="N32" s="49"/>
      <c r="O32" s="49"/>
      <c r="P32" s="48"/>
      <c r="Q32" s="52">
        <f>Q33</f>
        <v>533</v>
      </c>
      <c r="R32" s="51"/>
      <c r="S32" s="52"/>
      <c r="T32" s="59"/>
      <c r="U32" s="56"/>
      <c r="V32" s="5"/>
    </row>
    <row r="33" spans="2:22" ht="15" customHeight="1">
      <c r="B33" s="70" t="s">
        <v>118</v>
      </c>
      <c r="C33" s="54"/>
      <c r="D33" s="56"/>
      <c r="E33" s="56"/>
      <c r="F33" s="56"/>
      <c r="G33" s="55"/>
      <c r="H33" s="56"/>
      <c r="I33" s="56"/>
      <c r="J33" s="56"/>
      <c r="K33" s="56"/>
      <c r="L33" s="56"/>
      <c r="M33" s="56"/>
      <c r="N33" s="56"/>
      <c r="O33" s="56"/>
      <c r="P33" s="54" t="s">
        <v>117</v>
      </c>
      <c r="Q33" s="69">
        <v>533</v>
      </c>
      <c r="R33" s="51"/>
      <c r="S33" s="52"/>
      <c r="T33" s="59"/>
      <c r="U33" s="56"/>
      <c r="V33" s="5"/>
    </row>
    <row r="34" spans="2:22" ht="27" customHeight="1">
      <c r="B34" s="47" t="s">
        <v>39</v>
      </c>
      <c r="C34" s="48" t="s">
        <v>40</v>
      </c>
      <c r="D34" s="49">
        <f>SUM(D35:D37)</f>
        <v>900</v>
      </c>
      <c r="E34" s="49">
        <f>SUM(E35:E37)</f>
        <v>0</v>
      </c>
      <c r="F34" s="49">
        <f>SUM(F35:F37)</f>
        <v>508.2</v>
      </c>
      <c r="G34" s="49">
        <f>SUM(G35:G35)</f>
        <v>1315.6</v>
      </c>
      <c r="H34" s="49">
        <f>SUM(H35:H35)</f>
        <v>1315.6</v>
      </c>
      <c r="I34" s="49">
        <f>SUM(I35:I35)</f>
        <v>0</v>
      </c>
      <c r="J34" s="49">
        <f>SUM(J35:J35)</f>
        <v>0</v>
      </c>
      <c r="K34" s="49">
        <f>SUM(K35:K37)</f>
        <v>2460.7</v>
      </c>
      <c r="L34" s="49">
        <f>SUM(L35:L37)</f>
        <v>1440</v>
      </c>
      <c r="M34" s="49">
        <f>SUM(M35:M37)</f>
        <v>1440</v>
      </c>
      <c r="N34" s="49">
        <f>SUM(N35:N37)</f>
        <v>0</v>
      </c>
      <c r="O34" s="49">
        <f>SUM(O35:O37)</f>
        <v>0</v>
      </c>
      <c r="P34" s="48"/>
      <c r="Q34" s="52">
        <f>Q35+Q38</f>
        <v>343</v>
      </c>
      <c r="R34" s="51">
        <f t="shared" si="3"/>
        <v>187.0401337792642</v>
      </c>
      <c r="S34" s="52">
        <f t="shared" si="4"/>
        <v>109.45576162967467</v>
      </c>
      <c r="T34" s="53" t="e">
        <f>M34/M75*100</f>
        <v>#REF!</v>
      </c>
      <c r="U34" s="49">
        <f>SUM(U35:U37)</f>
        <v>258.6</v>
      </c>
      <c r="V34" s="5">
        <f t="shared" si="5"/>
        <v>556.844547563805</v>
      </c>
    </row>
    <row r="35" spans="2:22" ht="29.25" customHeight="1">
      <c r="B35" s="58" t="s">
        <v>41</v>
      </c>
      <c r="C35" s="54"/>
      <c r="D35" s="56">
        <v>900</v>
      </c>
      <c r="E35" s="56"/>
      <c r="F35" s="56">
        <v>508.2</v>
      </c>
      <c r="G35" s="55">
        <f t="shared" si="1"/>
        <v>1315.6</v>
      </c>
      <c r="H35" s="56">
        <v>1315.6</v>
      </c>
      <c r="I35" s="56"/>
      <c r="J35" s="56"/>
      <c r="K35" s="56">
        <f>960.7+1500</f>
        <v>2460.7</v>
      </c>
      <c r="L35" s="56">
        <f t="shared" si="2"/>
        <v>1440</v>
      </c>
      <c r="M35" s="56">
        <v>1440</v>
      </c>
      <c r="N35" s="56"/>
      <c r="O35" s="56"/>
      <c r="P35" s="54" t="s">
        <v>42</v>
      </c>
      <c r="Q35" s="69">
        <v>100</v>
      </c>
      <c r="R35" s="51">
        <f t="shared" si="3"/>
        <v>187.0401337792642</v>
      </c>
      <c r="S35" s="52">
        <f t="shared" si="4"/>
        <v>109.45576162967467</v>
      </c>
      <c r="T35" s="59"/>
      <c r="U35" s="56">
        <v>258.6</v>
      </c>
      <c r="V35" s="5">
        <f t="shared" si="5"/>
        <v>556.844547563805</v>
      </c>
    </row>
    <row r="36" spans="2:22" ht="15" customHeight="1" hidden="1">
      <c r="B36" s="58" t="s">
        <v>43</v>
      </c>
      <c r="C36" s="54" t="s">
        <v>44</v>
      </c>
      <c r="D36" s="56"/>
      <c r="E36" s="56"/>
      <c r="F36" s="56"/>
      <c r="G36" s="55">
        <f t="shared" si="1"/>
        <v>37.5</v>
      </c>
      <c r="H36" s="56">
        <v>12.5</v>
      </c>
      <c r="I36" s="56">
        <v>12.5</v>
      </c>
      <c r="J36" s="56">
        <v>12.5</v>
      </c>
      <c r="K36" s="56"/>
      <c r="L36" s="56">
        <f t="shared" si="2"/>
        <v>0</v>
      </c>
      <c r="M36" s="56"/>
      <c r="N36" s="56"/>
      <c r="O36" s="56"/>
      <c r="P36" s="54" t="s">
        <v>44</v>
      </c>
      <c r="Q36" s="69">
        <f t="shared" si="6"/>
        <v>0</v>
      </c>
      <c r="R36" s="51">
        <f t="shared" si="3"/>
        <v>0</v>
      </c>
      <c r="S36" s="52">
        <f t="shared" si="4"/>
        <v>0</v>
      </c>
      <c r="T36" s="59"/>
      <c r="U36" s="56"/>
      <c r="V36" s="5" t="e">
        <f t="shared" si="5"/>
        <v>#DIV/0!</v>
      </c>
    </row>
    <row r="37" spans="2:22" ht="23.25" customHeight="1" hidden="1">
      <c r="B37" s="58" t="s">
        <v>45</v>
      </c>
      <c r="C37" s="54" t="s">
        <v>46</v>
      </c>
      <c r="D37" s="56">
        <v>0</v>
      </c>
      <c r="E37" s="56"/>
      <c r="F37" s="56">
        <v>0</v>
      </c>
      <c r="G37" s="55">
        <f t="shared" si="1"/>
        <v>1500</v>
      </c>
      <c r="H37" s="56">
        <v>500</v>
      </c>
      <c r="I37" s="56">
        <v>500</v>
      </c>
      <c r="J37" s="56">
        <v>500</v>
      </c>
      <c r="K37" s="56"/>
      <c r="L37" s="56">
        <f t="shared" si="2"/>
        <v>0</v>
      </c>
      <c r="M37" s="56"/>
      <c r="N37" s="56"/>
      <c r="O37" s="56"/>
      <c r="P37" s="54" t="s">
        <v>46</v>
      </c>
      <c r="Q37" s="69">
        <f t="shared" si="6"/>
        <v>0</v>
      </c>
      <c r="R37" s="51">
        <f t="shared" si="3"/>
        <v>0</v>
      </c>
      <c r="S37" s="52">
        <f t="shared" si="4"/>
        <v>0</v>
      </c>
      <c r="T37" s="59"/>
      <c r="U37" s="56"/>
      <c r="V37" s="5" t="e">
        <f t="shared" si="5"/>
        <v>#DIV/0!</v>
      </c>
    </row>
    <row r="38" spans="2:22" ht="23.25" customHeight="1">
      <c r="B38" s="58" t="s">
        <v>43</v>
      </c>
      <c r="C38" s="54"/>
      <c r="D38" s="56"/>
      <c r="E38" s="56"/>
      <c r="F38" s="56"/>
      <c r="G38" s="55"/>
      <c r="H38" s="56"/>
      <c r="I38" s="56"/>
      <c r="J38" s="56"/>
      <c r="K38" s="56"/>
      <c r="L38" s="56"/>
      <c r="M38" s="56"/>
      <c r="N38" s="56"/>
      <c r="O38" s="56"/>
      <c r="P38" s="54" t="s">
        <v>44</v>
      </c>
      <c r="Q38" s="69">
        <v>243</v>
      </c>
      <c r="R38" s="51"/>
      <c r="S38" s="52"/>
      <c r="T38" s="59"/>
      <c r="U38" s="56"/>
      <c r="V38" s="5"/>
    </row>
    <row r="39" spans="2:22" ht="15" customHeight="1">
      <c r="B39" s="47" t="s">
        <v>47</v>
      </c>
      <c r="C39" s="48" t="s">
        <v>48</v>
      </c>
      <c r="D39" s="49">
        <f>SUM(D40:D43)</f>
        <v>6220</v>
      </c>
      <c r="E39" s="49">
        <f>SUM(E40:E43)</f>
        <v>0</v>
      </c>
      <c r="F39" s="49" t="e">
        <f>F40+F41+#REF!+#REF!+#REF!+F43</f>
        <v>#REF!</v>
      </c>
      <c r="G39" s="49" t="e">
        <f>G40+G41+#REF!+#REF!+#REF!+G43</f>
        <v>#REF!</v>
      </c>
      <c r="H39" s="49" t="e">
        <f>H40+H41+#REF!+#REF!+#REF!+H43</f>
        <v>#REF!</v>
      </c>
      <c r="I39" s="49" t="e">
        <f>I40+I41+#REF!+#REF!+#REF!+I43</f>
        <v>#REF!</v>
      </c>
      <c r="J39" s="49" t="e">
        <f>J40+J41+#REF!+#REF!+#REF!+J43</f>
        <v>#REF!</v>
      </c>
      <c r="K39" s="49" t="e">
        <f>K40+K41+#REF!+#REF!+#REF!+K43+#REF!</f>
        <v>#REF!</v>
      </c>
      <c r="L39" s="49" t="e">
        <f>L40+L41+#REF!+#REF!+#REF!+L43+#REF!</f>
        <v>#REF!</v>
      </c>
      <c r="M39" s="49" t="e">
        <f>M40+M41+#REF!+#REF!+#REF!+M43+#REF!</f>
        <v>#REF!</v>
      </c>
      <c r="N39" s="49" t="e">
        <f>N40+N41+#REF!+#REF!+#REF!+N43+#REF!</f>
        <v>#REF!</v>
      </c>
      <c r="O39" s="49" t="e">
        <f>O40+O41+#REF!+#REF!+#REF!+O43+#REF!</f>
        <v>#REF!</v>
      </c>
      <c r="P39" s="48"/>
      <c r="Q39" s="52">
        <f>Q41+Q43</f>
        <v>600</v>
      </c>
      <c r="R39" s="51" t="e">
        <f t="shared" si="3"/>
        <v>#REF!</v>
      </c>
      <c r="S39" s="52" t="e">
        <f t="shared" si="4"/>
        <v>#REF!</v>
      </c>
      <c r="T39" s="53" t="e">
        <f>M39/M75*100</f>
        <v>#REF!</v>
      </c>
      <c r="U39" s="49" t="e">
        <f>U40+U41+#REF!+#REF!+#REF!+U43</f>
        <v>#REF!</v>
      </c>
      <c r="V39" s="5" t="e">
        <f t="shared" si="5"/>
        <v>#REF!</v>
      </c>
    </row>
    <row r="40" spans="2:22" ht="12" customHeight="1" hidden="1">
      <c r="B40" s="58" t="s">
        <v>49</v>
      </c>
      <c r="C40" s="54" t="s">
        <v>50</v>
      </c>
      <c r="D40" s="56">
        <v>2820</v>
      </c>
      <c r="E40" s="56"/>
      <c r="F40" s="56"/>
      <c r="G40" s="55">
        <f t="shared" si="1"/>
        <v>138</v>
      </c>
      <c r="H40" s="56">
        <v>138</v>
      </c>
      <c r="I40" s="56"/>
      <c r="J40" s="56"/>
      <c r="K40" s="56"/>
      <c r="L40" s="56">
        <f t="shared" si="2"/>
        <v>0</v>
      </c>
      <c r="M40" s="56"/>
      <c r="N40" s="56"/>
      <c r="O40" s="56"/>
      <c r="P40" s="54" t="s">
        <v>50</v>
      </c>
      <c r="Q40" s="69">
        <f t="shared" si="6"/>
        <v>0</v>
      </c>
      <c r="R40" s="51">
        <f t="shared" si="3"/>
        <v>0</v>
      </c>
      <c r="S40" s="52">
        <f t="shared" si="4"/>
        <v>0</v>
      </c>
      <c r="T40" s="59"/>
      <c r="U40" s="56">
        <v>1880.3</v>
      </c>
      <c r="V40" s="5">
        <f t="shared" si="5"/>
        <v>0</v>
      </c>
    </row>
    <row r="41" spans="2:22" ht="15">
      <c r="B41" s="58" t="s">
        <v>113</v>
      </c>
      <c r="C41" s="54"/>
      <c r="D41" s="56">
        <v>1500</v>
      </c>
      <c r="E41" s="56"/>
      <c r="F41" s="56">
        <v>1590</v>
      </c>
      <c r="G41" s="55">
        <f t="shared" si="1"/>
        <v>1590</v>
      </c>
      <c r="H41" s="56">
        <v>1590</v>
      </c>
      <c r="I41" s="56"/>
      <c r="J41" s="56"/>
      <c r="K41" s="56">
        <f>1800</f>
        <v>1800</v>
      </c>
      <c r="L41" s="56">
        <f t="shared" si="2"/>
        <v>1600</v>
      </c>
      <c r="M41" s="56">
        <v>1600</v>
      </c>
      <c r="N41" s="56"/>
      <c r="O41" s="56"/>
      <c r="P41" s="54" t="s">
        <v>50</v>
      </c>
      <c r="Q41" s="69">
        <v>300</v>
      </c>
      <c r="R41" s="51">
        <f t="shared" si="3"/>
        <v>113.20754716981132</v>
      </c>
      <c r="S41" s="52">
        <f t="shared" si="4"/>
        <v>100.62893081761007</v>
      </c>
      <c r="T41" s="59"/>
      <c r="U41" s="56">
        <v>464</v>
      </c>
      <c r="V41" s="5"/>
    </row>
    <row r="42" spans="2:22" ht="16.5" customHeight="1" hidden="1">
      <c r="B42" s="58" t="s">
        <v>51</v>
      </c>
      <c r="C42" s="54"/>
      <c r="D42" s="56"/>
      <c r="E42" s="56"/>
      <c r="F42" s="56">
        <v>1000</v>
      </c>
      <c r="G42" s="55">
        <f t="shared" si="1"/>
        <v>3000</v>
      </c>
      <c r="H42" s="56">
        <v>1000</v>
      </c>
      <c r="I42" s="56">
        <v>1000</v>
      </c>
      <c r="J42" s="56">
        <v>1000</v>
      </c>
      <c r="K42" s="56">
        <v>250</v>
      </c>
      <c r="L42" s="56">
        <f t="shared" si="2"/>
        <v>750</v>
      </c>
      <c r="M42" s="56">
        <v>250</v>
      </c>
      <c r="N42" s="56">
        <v>250</v>
      </c>
      <c r="O42" s="56">
        <v>250</v>
      </c>
      <c r="P42" s="54" t="s">
        <v>52</v>
      </c>
      <c r="Q42" s="69">
        <f t="shared" si="6"/>
        <v>750</v>
      </c>
      <c r="R42" s="51">
        <f t="shared" si="3"/>
        <v>25</v>
      </c>
      <c r="S42" s="52">
        <f t="shared" si="4"/>
        <v>25</v>
      </c>
      <c r="T42" s="59"/>
      <c r="U42" s="56">
        <v>155.6</v>
      </c>
      <c r="V42" s="5">
        <f t="shared" si="5"/>
        <v>160.66838046272494</v>
      </c>
    </row>
    <row r="43" spans="2:22" ht="14.25" customHeight="1">
      <c r="B43" s="58" t="s">
        <v>53</v>
      </c>
      <c r="C43" s="54"/>
      <c r="D43" s="56">
        <v>1900</v>
      </c>
      <c r="E43" s="56"/>
      <c r="F43" s="56">
        <f>SUM(F44:F45)</f>
        <v>3900</v>
      </c>
      <c r="G43" s="55">
        <f t="shared" si="1"/>
        <v>7900</v>
      </c>
      <c r="H43" s="56">
        <f>SUM(H44:H45)</f>
        <v>7900</v>
      </c>
      <c r="I43" s="56">
        <f>SUM(I44:I45)</f>
        <v>0</v>
      </c>
      <c r="J43" s="56">
        <f>SUM(J44:J45)</f>
        <v>0</v>
      </c>
      <c r="K43" s="56">
        <f>SUM(K44:K45)</f>
        <v>21100</v>
      </c>
      <c r="L43" s="56">
        <f t="shared" si="2"/>
        <v>7900</v>
      </c>
      <c r="M43" s="56">
        <f>SUM(M44:M45)</f>
        <v>7900</v>
      </c>
      <c r="N43" s="56">
        <f>SUM(N44:N45)</f>
        <v>0</v>
      </c>
      <c r="O43" s="56">
        <f>SUM(O44:O45)</f>
        <v>0</v>
      </c>
      <c r="P43" s="54" t="s">
        <v>54</v>
      </c>
      <c r="Q43" s="69">
        <v>300</v>
      </c>
      <c r="R43" s="51">
        <f t="shared" si="3"/>
        <v>267.0886075949367</v>
      </c>
      <c r="S43" s="52">
        <f t="shared" si="4"/>
        <v>100</v>
      </c>
      <c r="T43" s="59"/>
      <c r="U43" s="56">
        <v>630</v>
      </c>
      <c r="V43" s="5">
        <f t="shared" si="5"/>
        <v>1253.968253968254</v>
      </c>
    </row>
    <row r="44" spans="2:22" ht="0.75" customHeight="1">
      <c r="B44" s="58" t="s">
        <v>55</v>
      </c>
      <c r="C44" s="54"/>
      <c r="D44" s="56"/>
      <c r="E44" s="56"/>
      <c r="F44" s="56">
        <v>900</v>
      </c>
      <c r="G44" s="55">
        <f t="shared" si="1"/>
        <v>900</v>
      </c>
      <c r="H44" s="56">
        <v>900</v>
      </c>
      <c r="I44" s="56"/>
      <c r="J44" s="56"/>
      <c r="K44" s="56">
        <v>900</v>
      </c>
      <c r="L44" s="56">
        <f t="shared" si="2"/>
        <v>900</v>
      </c>
      <c r="M44" s="56">
        <v>900</v>
      </c>
      <c r="N44" s="56"/>
      <c r="O44" s="56"/>
      <c r="P44" s="54"/>
      <c r="Q44" s="57">
        <f t="shared" si="6"/>
        <v>900</v>
      </c>
      <c r="R44" s="51">
        <f t="shared" si="3"/>
        <v>100</v>
      </c>
      <c r="S44" s="52">
        <f t="shared" si="4"/>
        <v>100</v>
      </c>
      <c r="T44" s="59"/>
      <c r="U44" s="56">
        <v>630</v>
      </c>
      <c r="V44" s="5">
        <f t="shared" si="5"/>
        <v>142.85714285714286</v>
      </c>
    </row>
    <row r="45" spans="2:22" ht="12.75" customHeight="1" hidden="1">
      <c r="B45" s="58" t="s">
        <v>56</v>
      </c>
      <c r="C45" s="54"/>
      <c r="D45" s="56"/>
      <c r="E45" s="56"/>
      <c r="F45" s="56">
        <v>3000</v>
      </c>
      <c r="G45" s="55">
        <f t="shared" si="1"/>
        <v>7000</v>
      </c>
      <c r="H45" s="56">
        <f>9000-2000</f>
        <v>7000</v>
      </c>
      <c r="I45" s="56"/>
      <c r="J45" s="56"/>
      <c r="K45" s="56">
        <v>20200</v>
      </c>
      <c r="L45" s="56">
        <f t="shared" si="2"/>
        <v>7000</v>
      </c>
      <c r="M45" s="56">
        <v>7000</v>
      </c>
      <c r="N45" s="56"/>
      <c r="O45" s="56"/>
      <c r="P45" s="54"/>
      <c r="Q45" s="57">
        <f t="shared" si="6"/>
        <v>7000</v>
      </c>
      <c r="R45" s="51">
        <f t="shared" si="3"/>
        <v>288.57142857142856</v>
      </c>
      <c r="S45" s="52">
        <f t="shared" si="4"/>
        <v>100</v>
      </c>
      <c r="T45" s="59"/>
      <c r="U45" s="56"/>
      <c r="V45" s="5"/>
    </row>
    <row r="46" spans="2:22" ht="13.5" customHeight="1">
      <c r="B46" s="47" t="s">
        <v>57</v>
      </c>
      <c r="C46" s="48" t="s">
        <v>58</v>
      </c>
      <c r="D46" s="49">
        <f aca="true" t="shared" si="7" ref="D46:O46">SUM(D48:D49)</f>
        <v>53545</v>
      </c>
      <c r="E46" s="49">
        <f t="shared" si="7"/>
        <v>-5700</v>
      </c>
      <c r="F46" s="49">
        <f t="shared" si="7"/>
        <v>127031.4</v>
      </c>
      <c r="G46" s="49">
        <f t="shared" si="7"/>
        <v>8995.800000000003</v>
      </c>
      <c r="H46" s="49">
        <f t="shared" si="7"/>
        <v>7995.800000000003</v>
      </c>
      <c r="I46" s="49">
        <f t="shared" si="7"/>
        <v>1000</v>
      </c>
      <c r="J46" s="49">
        <f t="shared" si="7"/>
        <v>0</v>
      </c>
      <c r="K46" s="49">
        <f t="shared" si="7"/>
        <v>38660.3</v>
      </c>
      <c r="L46" s="49">
        <f t="shared" si="7"/>
        <v>8239</v>
      </c>
      <c r="M46" s="49">
        <f t="shared" si="7"/>
        <v>8239</v>
      </c>
      <c r="N46" s="49">
        <f t="shared" si="7"/>
        <v>0</v>
      </c>
      <c r="O46" s="49">
        <f t="shared" si="7"/>
        <v>0</v>
      </c>
      <c r="P46" s="48"/>
      <c r="Q46" s="52">
        <f>Q48+Q49+Q47</f>
        <v>24125.2</v>
      </c>
      <c r="R46" s="51">
        <f t="shared" si="3"/>
        <v>483.5075914855298</v>
      </c>
      <c r="S46" s="52">
        <f t="shared" si="4"/>
        <v>103.04159683834008</v>
      </c>
      <c r="T46" s="53" t="e">
        <f>M46/M75*100</f>
        <v>#REF!</v>
      </c>
      <c r="U46" s="49">
        <f>SUM(U48:U49)</f>
        <v>103230.5</v>
      </c>
      <c r="V46" s="5">
        <f t="shared" si="5"/>
        <v>7.981168356251302</v>
      </c>
    </row>
    <row r="47" spans="2:22" ht="15" customHeight="1">
      <c r="B47" s="71" t="s">
        <v>120</v>
      </c>
      <c r="C47" s="48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54" t="s">
        <v>119</v>
      </c>
      <c r="Q47" s="69">
        <v>13300</v>
      </c>
      <c r="R47" s="51"/>
      <c r="S47" s="52"/>
      <c r="T47" s="53"/>
      <c r="U47" s="49"/>
      <c r="V47" s="5"/>
    </row>
    <row r="48" spans="2:22" ht="15" customHeight="1">
      <c r="B48" s="58" t="s">
        <v>59</v>
      </c>
      <c r="C48" s="54"/>
      <c r="D48" s="56">
        <v>53545</v>
      </c>
      <c r="E48" s="56">
        <v>-5700</v>
      </c>
      <c r="F48" s="56">
        <v>127031.4</v>
      </c>
      <c r="G48" s="55">
        <f t="shared" si="1"/>
        <v>8995.800000000003</v>
      </c>
      <c r="H48" s="56">
        <f>100242.1-95206.8+2960.5</f>
        <v>7995.800000000003</v>
      </c>
      <c r="I48" s="56">
        <v>1000</v>
      </c>
      <c r="J48" s="56"/>
      <c r="K48" s="56">
        <f>854.5+445.8</f>
        <v>1300.3</v>
      </c>
      <c r="L48" s="56">
        <f t="shared" si="2"/>
        <v>0</v>
      </c>
      <c r="M48" s="56"/>
      <c r="N48" s="56"/>
      <c r="O48" s="56"/>
      <c r="P48" s="54" t="s">
        <v>60</v>
      </c>
      <c r="Q48" s="69">
        <v>2000</v>
      </c>
      <c r="R48" s="51">
        <f t="shared" si="3"/>
        <v>16.26228770104304</v>
      </c>
      <c r="S48" s="52">
        <f t="shared" si="4"/>
        <v>0</v>
      </c>
      <c r="T48" s="59"/>
      <c r="U48" s="56">
        <v>103230.5</v>
      </c>
      <c r="V48" s="5">
        <f t="shared" si="5"/>
        <v>0</v>
      </c>
    </row>
    <row r="49" spans="2:22" ht="18" customHeight="1">
      <c r="B49" s="58" t="s">
        <v>114</v>
      </c>
      <c r="C49" s="54"/>
      <c r="D49" s="56"/>
      <c r="E49" s="56"/>
      <c r="F49" s="56"/>
      <c r="G49" s="55">
        <f t="shared" si="1"/>
        <v>0</v>
      </c>
      <c r="H49" s="56"/>
      <c r="I49" s="56"/>
      <c r="J49" s="56"/>
      <c r="K49" s="56">
        <v>37360</v>
      </c>
      <c r="L49" s="56">
        <f t="shared" si="2"/>
        <v>8239</v>
      </c>
      <c r="M49" s="56">
        <v>8239</v>
      </c>
      <c r="N49" s="56"/>
      <c r="O49" s="56"/>
      <c r="P49" s="54" t="s">
        <v>61</v>
      </c>
      <c r="Q49" s="69">
        <v>8825.2</v>
      </c>
      <c r="R49" s="51"/>
      <c r="S49" s="52"/>
      <c r="T49" s="59"/>
      <c r="U49" s="56"/>
      <c r="V49" s="5"/>
    </row>
    <row r="50" spans="2:22" ht="12.75" customHeight="1" hidden="1">
      <c r="B50" s="58" t="s">
        <v>62</v>
      </c>
      <c r="C50" s="54"/>
      <c r="D50" s="56"/>
      <c r="E50" s="56"/>
      <c r="F50" s="56">
        <v>45600</v>
      </c>
      <c r="G50" s="55">
        <f t="shared" si="1"/>
        <v>62143.5</v>
      </c>
      <c r="H50" s="60">
        <f>64227-2590+506.5</f>
        <v>62143.5</v>
      </c>
      <c r="I50" s="56"/>
      <c r="J50" s="56"/>
      <c r="K50" s="56">
        <v>224152.9</v>
      </c>
      <c r="L50" s="56">
        <f t="shared" si="2"/>
        <v>68280</v>
      </c>
      <c r="M50" s="56">
        <v>68280</v>
      </c>
      <c r="N50" s="56"/>
      <c r="O50" s="56"/>
      <c r="P50" s="54"/>
      <c r="Q50" s="69">
        <f t="shared" si="6"/>
        <v>68280</v>
      </c>
      <c r="R50" s="51">
        <f t="shared" si="3"/>
        <v>360.7020846910779</v>
      </c>
      <c r="S50" s="52">
        <f t="shared" si="4"/>
        <v>109.87472543387481</v>
      </c>
      <c r="T50" s="59"/>
      <c r="U50" s="56">
        <v>3635.7</v>
      </c>
      <c r="V50" s="5">
        <f t="shared" si="5"/>
        <v>1878.0427428005612</v>
      </c>
    </row>
    <row r="51" spans="2:22" ht="12.75" customHeight="1" hidden="1">
      <c r="B51" s="58" t="s">
        <v>63</v>
      </c>
      <c r="C51" s="54"/>
      <c r="D51" s="56"/>
      <c r="E51" s="56"/>
      <c r="F51" s="56"/>
      <c r="G51" s="55">
        <f t="shared" si="1"/>
        <v>1033</v>
      </c>
      <c r="H51" s="56">
        <v>1033</v>
      </c>
      <c r="I51" s="56"/>
      <c r="J51" s="56"/>
      <c r="K51" s="56"/>
      <c r="L51" s="56">
        <f t="shared" si="2"/>
        <v>0</v>
      </c>
      <c r="M51" s="56"/>
      <c r="N51" s="56"/>
      <c r="O51" s="56"/>
      <c r="P51" s="54"/>
      <c r="Q51" s="69">
        <f t="shared" si="6"/>
        <v>0</v>
      </c>
      <c r="R51" s="51">
        <f t="shared" si="3"/>
        <v>0</v>
      </c>
      <c r="S51" s="52">
        <f t="shared" si="4"/>
        <v>0</v>
      </c>
      <c r="T51" s="59"/>
      <c r="U51" s="56"/>
      <c r="V51" s="5" t="e">
        <f t="shared" si="5"/>
        <v>#DIV/0!</v>
      </c>
    </row>
    <row r="52" spans="2:22" ht="11.25" customHeight="1" hidden="1">
      <c r="B52" s="58" t="s">
        <v>64</v>
      </c>
      <c r="C52" s="54"/>
      <c r="D52" s="56"/>
      <c r="E52" s="56"/>
      <c r="F52" s="56"/>
      <c r="G52" s="55">
        <f t="shared" si="1"/>
        <v>32300</v>
      </c>
      <c r="H52" s="56"/>
      <c r="I52" s="56">
        <v>32300</v>
      </c>
      <c r="J52" s="56"/>
      <c r="K52" s="56"/>
      <c r="L52" s="56">
        <f t="shared" si="2"/>
        <v>0</v>
      </c>
      <c r="M52" s="56"/>
      <c r="N52" s="56"/>
      <c r="O52" s="56"/>
      <c r="P52" s="54"/>
      <c r="Q52" s="69">
        <f t="shared" si="6"/>
        <v>0</v>
      </c>
      <c r="R52" s="51"/>
      <c r="S52" s="52"/>
      <c r="T52" s="59"/>
      <c r="U52" s="56">
        <v>4052.8</v>
      </c>
      <c r="V52" s="5"/>
    </row>
    <row r="53" spans="2:22" ht="13.5" customHeight="1" hidden="1">
      <c r="B53" s="58" t="s">
        <v>65</v>
      </c>
      <c r="C53" s="54"/>
      <c r="D53" s="56"/>
      <c r="E53" s="56"/>
      <c r="F53" s="56">
        <v>12632.8</v>
      </c>
      <c r="G53" s="55">
        <f t="shared" si="1"/>
        <v>11690</v>
      </c>
      <c r="H53" s="56">
        <v>11690</v>
      </c>
      <c r="I53" s="56"/>
      <c r="J53" s="56"/>
      <c r="K53" s="56">
        <v>14151.4</v>
      </c>
      <c r="L53" s="56">
        <f t="shared" si="2"/>
        <v>12668</v>
      </c>
      <c r="M53" s="56">
        <v>12668</v>
      </c>
      <c r="N53" s="56"/>
      <c r="O53" s="56"/>
      <c r="P53" s="54"/>
      <c r="Q53" s="69">
        <f t="shared" si="6"/>
        <v>12668</v>
      </c>
      <c r="R53" s="51">
        <f t="shared" si="3"/>
        <v>121.05560307955517</v>
      </c>
      <c r="S53" s="52">
        <f t="shared" si="4"/>
        <v>108.366124893071</v>
      </c>
      <c r="T53" s="59"/>
      <c r="U53" s="56">
        <v>6679.7</v>
      </c>
      <c r="V53" s="5">
        <f t="shared" si="5"/>
        <v>189.64923574412026</v>
      </c>
    </row>
    <row r="54" spans="2:22" ht="13.5" customHeight="1" hidden="1">
      <c r="B54" s="58" t="s">
        <v>66</v>
      </c>
      <c r="C54" s="54"/>
      <c r="D54" s="56"/>
      <c r="E54" s="56"/>
      <c r="F54" s="56">
        <v>11179.7</v>
      </c>
      <c r="G54" s="55">
        <f t="shared" si="1"/>
        <v>11179.7</v>
      </c>
      <c r="H54" s="56">
        <v>11179.7</v>
      </c>
      <c r="I54" s="56"/>
      <c r="J54" s="56"/>
      <c r="K54" s="56">
        <v>13681.7</v>
      </c>
      <c r="L54" s="56">
        <f t="shared" si="2"/>
        <v>13032</v>
      </c>
      <c r="M54" s="56">
        <v>13032</v>
      </c>
      <c r="N54" s="56"/>
      <c r="O54" s="56"/>
      <c r="P54" s="54"/>
      <c r="Q54" s="69">
        <f t="shared" si="6"/>
        <v>13032</v>
      </c>
      <c r="R54" s="51">
        <f t="shared" si="3"/>
        <v>122.37984919094428</v>
      </c>
      <c r="S54" s="52">
        <f t="shared" si="4"/>
        <v>116.5684231240552</v>
      </c>
      <c r="T54" s="59"/>
      <c r="U54" s="56">
        <v>7258.2</v>
      </c>
      <c r="V54" s="5">
        <f t="shared" si="5"/>
        <v>179.5486484252294</v>
      </c>
    </row>
    <row r="55" spans="2:22" ht="11.25" customHeight="1" hidden="1">
      <c r="B55" s="58" t="s">
        <v>67</v>
      </c>
      <c r="C55" s="54"/>
      <c r="D55" s="56"/>
      <c r="E55" s="56"/>
      <c r="F55" s="56"/>
      <c r="G55" s="55">
        <f t="shared" si="1"/>
        <v>0</v>
      </c>
      <c r="H55" s="56"/>
      <c r="I55" s="56"/>
      <c r="J55" s="56"/>
      <c r="K55" s="56"/>
      <c r="L55" s="56">
        <f t="shared" si="2"/>
        <v>0</v>
      </c>
      <c r="M55" s="56"/>
      <c r="N55" s="56"/>
      <c r="O55" s="56"/>
      <c r="P55" s="54"/>
      <c r="Q55" s="69">
        <f t="shared" si="6"/>
        <v>0</v>
      </c>
      <c r="R55" s="51"/>
      <c r="S55" s="52"/>
      <c r="T55" s="59"/>
      <c r="U55" s="56">
        <v>59619.5</v>
      </c>
      <c r="V55" s="5">
        <f t="shared" si="5"/>
        <v>0</v>
      </c>
    </row>
    <row r="56" spans="2:22" ht="15.75" customHeight="1">
      <c r="B56" s="47" t="s">
        <v>123</v>
      </c>
      <c r="C56" s="48" t="s">
        <v>124</v>
      </c>
      <c r="D56" s="56">
        <v>380</v>
      </c>
      <c r="E56" s="56"/>
      <c r="F56" s="56"/>
      <c r="G56" s="55"/>
      <c r="H56" s="56"/>
      <c r="I56" s="56"/>
      <c r="J56" s="56"/>
      <c r="K56" s="56"/>
      <c r="L56" s="56"/>
      <c r="M56" s="56"/>
      <c r="N56" s="56"/>
      <c r="O56" s="56"/>
      <c r="P56" s="54"/>
      <c r="Q56" s="52">
        <f>Q57</f>
        <v>250</v>
      </c>
      <c r="R56" s="51"/>
      <c r="S56" s="52"/>
      <c r="T56" s="59"/>
      <c r="U56" s="56"/>
      <c r="V56" s="5"/>
    </row>
    <row r="57" spans="2:22" ht="15" customHeight="1">
      <c r="B57" s="58" t="s">
        <v>125</v>
      </c>
      <c r="C57" s="54"/>
      <c r="D57" s="56">
        <v>380</v>
      </c>
      <c r="E57" s="56"/>
      <c r="F57" s="56"/>
      <c r="G57" s="55"/>
      <c r="H57" s="56"/>
      <c r="I57" s="56"/>
      <c r="J57" s="56"/>
      <c r="K57" s="56"/>
      <c r="L57" s="56"/>
      <c r="M57" s="56"/>
      <c r="N57" s="56"/>
      <c r="O57" s="56"/>
      <c r="P57" s="54" t="s">
        <v>126</v>
      </c>
      <c r="Q57" s="69">
        <v>250</v>
      </c>
      <c r="R57" s="51"/>
      <c r="S57" s="52"/>
      <c r="T57" s="59"/>
      <c r="U57" s="56"/>
      <c r="V57" s="5"/>
    </row>
    <row r="58" spans="2:22" ht="28.5" customHeight="1">
      <c r="B58" s="47" t="s">
        <v>68</v>
      </c>
      <c r="C58" s="48" t="s">
        <v>69</v>
      </c>
      <c r="D58" s="49">
        <f>SUM(D59:D61)</f>
        <v>4478</v>
      </c>
      <c r="E58" s="49">
        <f>SUM(E59:E61)</f>
        <v>0</v>
      </c>
      <c r="F58" s="49">
        <f>SUM(F59:F61)</f>
        <v>5358.2</v>
      </c>
      <c r="G58" s="49">
        <f aca="true" t="shared" si="8" ref="G58:O58">SUM(G59:G62)</f>
        <v>9716.8</v>
      </c>
      <c r="H58" s="49">
        <f t="shared" si="8"/>
        <v>7876.799999999999</v>
      </c>
      <c r="I58" s="49">
        <f t="shared" si="8"/>
        <v>1840</v>
      </c>
      <c r="J58" s="49">
        <f t="shared" si="8"/>
        <v>0</v>
      </c>
      <c r="K58" s="49">
        <f t="shared" si="8"/>
        <v>10772.8</v>
      </c>
      <c r="L58" s="49">
        <f t="shared" si="8"/>
        <v>8669.3</v>
      </c>
      <c r="M58" s="49">
        <f t="shared" si="8"/>
        <v>8340</v>
      </c>
      <c r="N58" s="49">
        <f t="shared" si="8"/>
        <v>329.3</v>
      </c>
      <c r="O58" s="49">
        <f t="shared" si="8"/>
        <v>0</v>
      </c>
      <c r="P58" s="48"/>
      <c r="Q58" s="52">
        <f>Q59</f>
        <v>17278</v>
      </c>
      <c r="R58" s="51">
        <f t="shared" si="3"/>
        <v>136.76619947186674</v>
      </c>
      <c r="S58" s="52">
        <f t="shared" si="4"/>
        <v>105.8805606337599</v>
      </c>
      <c r="T58" s="61" t="e">
        <f>M58/M75*100</f>
        <v>#REF!</v>
      </c>
      <c r="U58" s="49">
        <f>SUM(U59:U62)</f>
        <v>4836.4</v>
      </c>
      <c r="V58" s="5">
        <f t="shared" si="5"/>
        <v>172.44231246381608</v>
      </c>
    </row>
    <row r="59" spans="2:22" ht="15">
      <c r="B59" s="58" t="s">
        <v>110</v>
      </c>
      <c r="C59" s="54"/>
      <c r="D59" s="56">
        <v>4478</v>
      </c>
      <c r="E59" s="56"/>
      <c r="F59" s="56">
        <v>5358.2</v>
      </c>
      <c r="G59" s="55">
        <f t="shared" si="1"/>
        <v>3072.6</v>
      </c>
      <c r="H59" s="56">
        <v>3072.6</v>
      </c>
      <c r="I59" s="56"/>
      <c r="J59" s="56"/>
      <c r="K59" s="56">
        <f>3106.5</f>
        <v>3106.5</v>
      </c>
      <c r="L59" s="56">
        <f t="shared" si="2"/>
        <v>2700</v>
      </c>
      <c r="M59" s="56">
        <v>2700</v>
      </c>
      <c r="N59" s="56"/>
      <c r="O59" s="56"/>
      <c r="P59" s="54" t="s">
        <v>70</v>
      </c>
      <c r="Q59" s="69">
        <v>17278</v>
      </c>
      <c r="R59" s="51">
        <f t="shared" si="3"/>
        <v>101.10330013669207</v>
      </c>
      <c r="S59" s="52">
        <f t="shared" si="4"/>
        <v>87.87346221441125</v>
      </c>
      <c r="T59" s="59"/>
      <c r="U59" s="56">
        <v>3955.2</v>
      </c>
      <c r="V59" s="5">
        <f t="shared" si="5"/>
        <v>68.26456310679612</v>
      </c>
    </row>
    <row r="60" spans="2:22" ht="14.25" customHeight="1" hidden="1">
      <c r="B60" s="58" t="s">
        <v>107</v>
      </c>
      <c r="C60" s="54"/>
      <c r="D60" s="56"/>
      <c r="E60" s="56"/>
      <c r="F60" s="56"/>
      <c r="G60" s="55">
        <f t="shared" si="1"/>
        <v>4268.2</v>
      </c>
      <c r="H60" s="56">
        <v>4268.2</v>
      </c>
      <c r="I60" s="56"/>
      <c r="J60" s="56"/>
      <c r="K60" s="56">
        <v>6666.3</v>
      </c>
      <c r="L60" s="56">
        <f t="shared" si="2"/>
        <v>5169.3</v>
      </c>
      <c r="M60" s="56">
        <v>4840</v>
      </c>
      <c r="N60" s="56">
        <v>329.3</v>
      </c>
      <c r="O60" s="56"/>
      <c r="P60" s="54"/>
      <c r="Q60" s="69">
        <f t="shared" si="6"/>
        <v>5169.3</v>
      </c>
      <c r="R60" s="51">
        <f t="shared" si="3"/>
        <v>156.18527716601847</v>
      </c>
      <c r="S60" s="52"/>
      <c r="T60" s="59"/>
      <c r="U60" s="56"/>
      <c r="V60" s="5"/>
    </row>
    <row r="61" spans="2:22" ht="12" customHeight="1" hidden="1">
      <c r="B61" s="58" t="s">
        <v>108</v>
      </c>
      <c r="C61" s="54"/>
      <c r="D61" s="56"/>
      <c r="E61" s="56"/>
      <c r="F61" s="56"/>
      <c r="G61" s="55">
        <f t="shared" si="1"/>
        <v>536</v>
      </c>
      <c r="H61" s="56">
        <v>536</v>
      </c>
      <c r="I61" s="56"/>
      <c r="J61" s="56"/>
      <c r="K61" s="56">
        <v>1000</v>
      </c>
      <c r="L61" s="56">
        <f t="shared" si="2"/>
        <v>800</v>
      </c>
      <c r="M61" s="56">
        <v>800</v>
      </c>
      <c r="N61" s="56"/>
      <c r="O61" s="56"/>
      <c r="P61" s="54"/>
      <c r="Q61" s="69">
        <f t="shared" si="6"/>
        <v>800</v>
      </c>
      <c r="R61" s="51">
        <f t="shared" si="3"/>
        <v>186.56716417910448</v>
      </c>
      <c r="S61" s="52"/>
      <c r="T61" s="59"/>
      <c r="U61" s="56"/>
      <c r="V61" s="5"/>
    </row>
    <row r="62" spans="2:22" ht="21.75" customHeight="1" hidden="1">
      <c r="B62" s="58" t="s">
        <v>72</v>
      </c>
      <c r="C62" s="54" t="s">
        <v>71</v>
      </c>
      <c r="D62" s="56"/>
      <c r="E62" s="56"/>
      <c r="F62" s="56"/>
      <c r="G62" s="55">
        <f t="shared" si="1"/>
        <v>1840</v>
      </c>
      <c r="H62" s="56"/>
      <c r="I62" s="56">
        <v>1840</v>
      </c>
      <c r="J62" s="56"/>
      <c r="K62" s="56"/>
      <c r="L62" s="56">
        <f t="shared" si="2"/>
        <v>0</v>
      </c>
      <c r="M62" s="56"/>
      <c r="N62" s="56"/>
      <c r="O62" s="56"/>
      <c r="P62" s="54" t="s">
        <v>71</v>
      </c>
      <c r="Q62" s="69">
        <f aca="true" t="shared" si="9" ref="Q62:Q74">M62+N62+O62</f>
        <v>0</v>
      </c>
      <c r="R62" s="51"/>
      <c r="S62" s="52"/>
      <c r="T62" s="59"/>
      <c r="U62" s="56">
        <v>881.2</v>
      </c>
      <c r="V62" s="5">
        <f>M62/U62*100</f>
        <v>0</v>
      </c>
    </row>
    <row r="63" spans="2:22" ht="13.5" customHeight="1">
      <c r="B63" s="47" t="s">
        <v>73</v>
      </c>
      <c r="C63" s="48" t="s">
        <v>74</v>
      </c>
      <c r="D63" s="49">
        <f aca="true" t="shared" si="10" ref="D63:O63">SUM(D64:D68)</f>
        <v>1000</v>
      </c>
      <c r="E63" s="49">
        <f t="shared" si="10"/>
        <v>0</v>
      </c>
      <c r="F63" s="49">
        <f t="shared" si="10"/>
        <v>8000</v>
      </c>
      <c r="G63" s="49">
        <f t="shared" si="10"/>
        <v>4306</v>
      </c>
      <c r="H63" s="49">
        <f t="shared" si="10"/>
        <v>4146</v>
      </c>
      <c r="I63" s="49">
        <f t="shared" si="10"/>
        <v>0</v>
      </c>
      <c r="J63" s="49">
        <f t="shared" si="10"/>
        <v>160</v>
      </c>
      <c r="K63" s="49">
        <f t="shared" si="10"/>
        <v>13086</v>
      </c>
      <c r="L63" s="49">
        <f t="shared" si="10"/>
        <v>4200</v>
      </c>
      <c r="M63" s="49">
        <f t="shared" si="10"/>
        <v>4200</v>
      </c>
      <c r="N63" s="49">
        <f t="shared" si="10"/>
        <v>0</v>
      </c>
      <c r="O63" s="49">
        <f t="shared" si="10"/>
        <v>0</v>
      </c>
      <c r="P63" s="48"/>
      <c r="Q63" s="52">
        <f>Q68</f>
        <v>7077.4</v>
      </c>
      <c r="R63" s="51">
        <f aca="true" t="shared" si="11" ref="R63:R75">K63/H63*100</f>
        <v>315.62952243125903</v>
      </c>
      <c r="S63" s="52">
        <f aca="true" t="shared" si="12" ref="S63:S75">M63/H63*100</f>
        <v>101.30246020260492</v>
      </c>
      <c r="T63" s="53" t="e">
        <f>M63/M75*100</f>
        <v>#REF!</v>
      </c>
      <c r="U63" s="49">
        <f>SUM(U64:U68)</f>
        <v>1431.7</v>
      </c>
      <c r="V63" s="5">
        <f>M63/U63*100</f>
        <v>293.357546972131</v>
      </c>
    </row>
    <row r="64" spans="2:22" ht="15.75" customHeight="1" hidden="1">
      <c r="B64" s="58" t="s">
        <v>109</v>
      </c>
      <c r="C64" s="54"/>
      <c r="D64" s="56"/>
      <c r="E64" s="56"/>
      <c r="F64" s="56"/>
      <c r="G64" s="55">
        <f aca="true" t="shared" si="13" ref="G64:G74">H64+I64+J64</f>
        <v>0</v>
      </c>
      <c r="H64" s="56"/>
      <c r="I64" s="56"/>
      <c r="J64" s="56"/>
      <c r="K64" s="56"/>
      <c r="L64" s="56"/>
      <c r="M64" s="56"/>
      <c r="N64" s="56"/>
      <c r="O64" s="56"/>
      <c r="P64" s="54" t="s">
        <v>75</v>
      </c>
      <c r="Q64" s="69">
        <f t="shared" si="9"/>
        <v>0</v>
      </c>
      <c r="R64" s="51"/>
      <c r="S64" s="52"/>
      <c r="T64" s="59"/>
      <c r="U64" s="56"/>
      <c r="V64" s="5"/>
    </row>
    <row r="65" spans="2:22" ht="8.25" customHeight="1" hidden="1">
      <c r="B65" s="58" t="s">
        <v>76</v>
      </c>
      <c r="C65" s="54"/>
      <c r="D65" s="56"/>
      <c r="E65" s="56"/>
      <c r="F65" s="56"/>
      <c r="G65" s="55">
        <f t="shared" si="13"/>
        <v>0</v>
      </c>
      <c r="H65" s="56"/>
      <c r="I65" s="56"/>
      <c r="J65" s="56"/>
      <c r="K65" s="56"/>
      <c r="L65" s="56"/>
      <c r="M65" s="56"/>
      <c r="N65" s="56"/>
      <c r="O65" s="56"/>
      <c r="P65" s="54" t="s">
        <v>77</v>
      </c>
      <c r="Q65" s="69">
        <f t="shared" si="9"/>
        <v>0</v>
      </c>
      <c r="R65" s="51"/>
      <c r="S65" s="52"/>
      <c r="T65" s="59"/>
      <c r="U65" s="56"/>
      <c r="V65" s="5"/>
    </row>
    <row r="66" spans="2:22" ht="12.75" customHeight="1" hidden="1">
      <c r="B66" s="58" t="s">
        <v>78</v>
      </c>
      <c r="C66" s="54"/>
      <c r="D66" s="56"/>
      <c r="E66" s="56"/>
      <c r="F66" s="56"/>
      <c r="G66" s="55">
        <f t="shared" si="13"/>
        <v>0</v>
      </c>
      <c r="H66" s="56"/>
      <c r="I66" s="56"/>
      <c r="J66" s="56"/>
      <c r="K66" s="56"/>
      <c r="L66" s="56"/>
      <c r="M66" s="56"/>
      <c r="N66" s="56"/>
      <c r="O66" s="56"/>
      <c r="P66" s="54" t="s">
        <v>79</v>
      </c>
      <c r="Q66" s="69">
        <f t="shared" si="9"/>
        <v>0</v>
      </c>
      <c r="R66" s="51"/>
      <c r="S66" s="52"/>
      <c r="T66" s="59"/>
      <c r="U66" s="56"/>
      <c r="V66" s="5"/>
    </row>
    <row r="67" spans="2:22" ht="12.75" customHeight="1" hidden="1">
      <c r="B67" s="58" t="s">
        <v>80</v>
      </c>
      <c r="C67" s="54"/>
      <c r="D67" s="56"/>
      <c r="E67" s="56"/>
      <c r="F67" s="56"/>
      <c r="G67" s="55">
        <f t="shared" si="13"/>
        <v>0</v>
      </c>
      <c r="H67" s="56"/>
      <c r="I67" s="56"/>
      <c r="J67" s="56"/>
      <c r="K67" s="56"/>
      <c r="L67" s="56"/>
      <c r="M67" s="56"/>
      <c r="N67" s="56"/>
      <c r="O67" s="56"/>
      <c r="P67" s="54" t="s">
        <v>81</v>
      </c>
      <c r="Q67" s="69">
        <f t="shared" si="9"/>
        <v>0</v>
      </c>
      <c r="R67" s="51"/>
      <c r="S67" s="52"/>
      <c r="T67" s="59"/>
      <c r="U67" s="56"/>
      <c r="V67" s="5"/>
    </row>
    <row r="68" spans="2:22" ht="15.75" customHeight="1">
      <c r="B68" s="58" t="s">
        <v>82</v>
      </c>
      <c r="C68" s="54"/>
      <c r="D68" s="56">
        <v>1000</v>
      </c>
      <c r="E68" s="56"/>
      <c r="F68" s="56">
        <v>8000</v>
      </c>
      <c r="G68" s="55">
        <f t="shared" si="13"/>
        <v>4306</v>
      </c>
      <c r="H68" s="56">
        <f>3000+1146</f>
        <v>4146</v>
      </c>
      <c r="I68" s="56"/>
      <c r="J68" s="56">
        <v>160</v>
      </c>
      <c r="K68" s="56">
        <v>13086</v>
      </c>
      <c r="L68" s="56">
        <f t="shared" si="2"/>
        <v>4200</v>
      </c>
      <c r="M68" s="56">
        <v>4200</v>
      </c>
      <c r="N68" s="56"/>
      <c r="O68" s="56"/>
      <c r="P68" s="54" t="s">
        <v>83</v>
      </c>
      <c r="Q68" s="69">
        <v>7077.4</v>
      </c>
      <c r="R68" s="51">
        <f t="shared" si="11"/>
        <v>315.62952243125903</v>
      </c>
      <c r="S68" s="52">
        <f t="shared" si="12"/>
        <v>101.30246020260492</v>
      </c>
      <c r="T68" s="59"/>
      <c r="U68" s="56">
        <v>1431.7</v>
      </c>
      <c r="V68" s="5">
        <f>M68/U68*100</f>
        <v>293.357546972131</v>
      </c>
    </row>
    <row r="69" spans="2:22" ht="16.5" customHeight="1" hidden="1">
      <c r="B69" s="58" t="s">
        <v>84</v>
      </c>
      <c r="C69" s="54" t="s">
        <v>85</v>
      </c>
      <c r="D69" s="56"/>
      <c r="E69" s="56"/>
      <c r="F69" s="56"/>
      <c r="G69" s="55">
        <f t="shared" si="13"/>
        <v>0</v>
      </c>
      <c r="H69" s="56"/>
      <c r="I69" s="56"/>
      <c r="J69" s="56"/>
      <c r="K69" s="56"/>
      <c r="L69" s="56"/>
      <c r="M69" s="56"/>
      <c r="N69" s="56"/>
      <c r="O69" s="56"/>
      <c r="P69" s="54" t="s">
        <v>85</v>
      </c>
      <c r="Q69" s="69">
        <f t="shared" si="9"/>
        <v>0</v>
      </c>
      <c r="R69" s="51" t="e">
        <f t="shared" si="11"/>
        <v>#DIV/0!</v>
      </c>
      <c r="S69" s="52"/>
      <c r="T69" s="59"/>
      <c r="U69" s="56"/>
      <c r="V69" s="5"/>
    </row>
    <row r="70" spans="2:22" ht="24" customHeight="1" hidden="1">
      <c r="B70" s="58" t="s">
        <v>86</v>
      </c>
      <c r="C70" s="54" t="s">
        <v>87</v>
      </c>
      <c r="D70" s="56"/>
      <c r="E70" s="56"/>
      <c r="F70" s="56">
        <v>4600</v>
      </c>
      <c r="G70" s="55">
        <f t="shared" si="13"/>
        <v>7600</v>
      </c>
      <c r="H70" s="56">
        <v>7600</v>
      </c>
      <c r="I70" s="56"/>
      <c r="J70" s="56"/>
      <c r="K70" s="56">
        <v>5257</v>
      </c>
      <c r="L70" s="56">
        <f>M70+N70+O70</f>
        <v>5200</v>
      </c>
      <c r="M70" s="56">
        <f>4600+600</f>
        <v>5200</v>
      </c>
      <c r="N70" s="56"/>
      <c r="O70" s="56"/>
      <c r="P70" s="54" t="s">
        <v>87</v>
      </c>
      <c r="Q70" s="69">
        <f t="shared" si="9"/>
        <v>5200</v>
      </c>
      <c r="R70" s="51">
        <f t="shared" si="11"/>
        <v>69.17105263157895</v>
      </c>
      <c r="S70" s="52">
        <f t="shared" si="12"/>
        <v>68.42105263157895</v>
      </c>
      <c r="T70" s="59"/>
      <c r="U70" s="56">
        <v>3408.6</v>
      </c>
      <c r="V70" s="5">
        <f>M70/U70*100</f>
        <v>152.55530129672005</v>
      </c>
    </row>
    <row r="71" spans="2:22" ht="16.5" customHeight="1">
      <c r="B71" s="47" t="s">
        <v>88</v>
      </c>
      <c r="C71" s="49">
        <v>1100</v>
      </c>
      <c r="D71" s="49" t="e">
        <f>SUM(#REF!)</f>
        <v>#REF!</v>
      </c>
      <c r="E71" s="49" t="e">
        <f>SUM(#REF!)</f>
        <v>#REF!</v>
      </c>
      <c r="F71" s="49" t="e">
        <f>SUM(#REF!)</f>
        <v>#REF!</v>
      </c>
      <c r="G71" s="49">
        <f aca="true" t="shared" si="14" ref="G71:O71">SUM(G72:G74)</f>
        <v>37405.2</v>
      </c>
      <c r="H71" s="49">
        <f t="shared" si="14"/>
        <v>37405.2</v>
      </c>
      <c r="I71" s="49">
        <f t="shared" si="14"/>
        <v>0</v>
      </c>
      <c r="J71" s="49">
        <f t="shared" si="14"/>
        <v>0</v>
      </c>
      <c r="K71" s="49">
        <f t="shared" si="14"/>
        <v>1024</v>
      </c>
      <c r="L71" s="49">
        <f t="shared" si="14"/>
        <v>0</v>
      </c>
      <c r="M71" s="49">
        <f t="shared" si="14"/>
        <v>1024</v>
      </c>
      <c r="N71" s="49">
        <f t="shared" si="14"/>
        <v>0</v>
      </c>
      <c r="O71" s="49">
        <f t="shared" si="14"/>
        <v>0</v>
      </c>
      <c r="P71" s="49">
        <v>1100</v>
      </c>
      <c r="Q71" s="52">
        <f>Q73</f>
        <v>331.6</v>
      </c>
      <c r="R71" s="51">
        <f t="shared" si="11"/>
        <v>2.7375872873290343</v>
      </c>
      <c r="S71" s="52">
        <f t="shared" si="12"/>
        <v>2.7375872873290343</v>
      </c>
      <c r="T71" s="53" t="e">
        <f>M71/M75*100</f>
        <v>#REF!</v>
      </c>
      <c r="U71" s="49">
        <f>SUM(U72:U74)</f>
        <v>0</v>
      </c>
      <c r="V71" s="5" t="e">
        <f>M71/U71*100</f>
        <v>#DIV/0!</v>
      </c>
    </row>
    <row r="72" spans="2:22" ht="1.5" customHeight="1" hidden="1">
      <c r="B72" s="58" t="s">
        <v>89</v>
      </c>
      <c r="C72" s="54"/>
      <c r="D72" s="56"/>
      <c r="E72" s="56"/>
      <c r="F72" s="56"/>
      <c r="G72" s="55">
        <f t="shared" si="13"/>
        <v>0</v>
      </c>
      <c r="H72" s="56"/>
      <c r="I72" s="56"/>
      <c r="J72" s="56"/>
      <c r="K72" s="56"/>
      <c r="L72" s="56"/>
      <c r="M72" s="56"/>
      <c r="N72" s="56"/>
      <c r="O72" s="56"/>
      <c r="P72" s="54" t="s">
        <v>90</v>
      </c>
      <c r="Q72" s="69">
        <f t="shared" si="9"/>
        <v>0</v>
      </c>
      <c r="R72" s="51"/>
      <c r="S72" s="52"/>
      <c r="T72" s="62"/>
      <c r="U72" s="56"/>
      <c r="V72" s="5"/>
    </row>
    <row r="73" spans="2:22" ht="12.75" customHeight="1">
      <c r="B73" s="58" t="s">
        <v>91</v>
      </c>
      <c r="C73" s="54"/>
      <c r="D73" s="56"/>
      <c r="E73" s="56"/>
      <c r="F73" s="56"/>
      <c r="G73" s="55">
        <f t="shared" si="13"/>
        <v>0</v>
      </c>
      <c r="H73" s="56"/>
      <c r="I73" s="56"/>
      <c r="J73" s="56"/>
      <c r="K73" s="56">
        <v>1024</v>
      </c>
      <c r="L73" s="56"/>
      <c r="M73" s="56">
        <v>1024</v>
      </c>
      <c r="N73" s="56"/>
      <c r="O73" s="56"/>
      <c r="P73" s="54" t="s">
        <v>92</v>
      </c>
      <c r="Q73" s="69">
        <v>331.6</v>
      </c>
      <c r="R73" s="51" t="e">
        <f t="shared" si="11"/>
        <v>#DIV/0!</v>
      </c>
      <c r="S73" s="52"/>
      <c r="T73" s="62"/>
      <c r="U73" s="56"/>
      <c r="V73" s="5"/>
    </row>
    <row r="74" spans="2:22" ht="12.75" customHeight="1" hidden="1">
      <c r="B74" s="58" t="s">
        <v>93</v>
      </c>
      <c r="C74" s="54" t="s">
        <v>94</v>
      </c>
      <c r="D74" s="56"/>
      <c r="E74" s="56"/>
      <c r="F74" s="56"/>
      <c r="G74" s="55">
        <f t="shared" si="13"/>
        <v>37405.2</v>
      </c>
      <c r="H74" s="56">
        <f>35055.2+2350</f>
        <v>37405.2</v>
      </c>
      <c r="I74" s="56"/>
      <c r="J74" s="56"/>
      <c r="K74" s="56"/>
      <c r="L74" s="56">
        <f>M74+N74+O74</f>
        <v>0</v>
      </c>
      <c r="M74" s="56"/>
      <c r="N74" s="56"/>
      <c r="O74" s="56"/>
      <c r="P74" s="54" t="s">
        <v>94</v>
      </c>
      <c r="Q74" s="69">
        <f t="shared" si="9"/>
        <v>0</v>
      </c>
      <c r="R74" s="51">
        <f t="shared" si="11"/>
        <v>0</v>
      </c>
      <c r="S74" s="52">
        <f t="shared" si="12"/>
        <v>0</v>
      </c>
      <c r="T74" s="62"/>
      <c r="U74" s="56"/>
      <c r="V74" s="5"/>
    </row>
    <row r="75" spans="2:22" ht="16.5" customHeight="1" thickBot="1">
      <c r="B75" s="63" t="s">
        <v>95</v>
      </c>
      <c r="C75" s="64"/>
      <c r="D75" s="65" t="e">
        <f>SUM(D14+D34+D39+D46+#REF!+D58+D63+#REF!+D71)</f>
        <v>#REF!</v>
      </c>
      <c r="E75" s="65" t="e">
        <f>SUM(E14+E34+E39+E46+#REF!+E58+E63+#REF!+E71)</f>
        <v>#REF!</v>
      </c>
      <c r="F75" s="66" t="e">
        <f>SUM(F14+F34+F39+F46+#REF!+#REF!+F58+F63+#REF!+F71)</f>
        <v>#REF!</v>
      </c>
      <c r="G75" s="66" t="e">
        <f>SUM(G14+G34+G39+G46+#REF!+#REF!+G58+G63+#REF!+G71)</f>
        <v>#REF!</v>
      </c>
      <c r="H75" s="66" t="e">
        <f>SUM(H14+H34+H39+H46+#REF!+#REF!+H58+H63+#REF!+H71)</f>
        <v>#REF!</v>
      </c>
      <c r="I75" s="66" t="e">
        <f>SUM(I14+I34+I39+I46+#REF!+#REF!+I58+I63+#REF!+I71)</f>
        <v>#REF!</v>
      </c>
      <c r="J75" s="66" t="e">
        <f>SUM(J14+J34+J39+J46+#REF!+#REF!+J58+J63+#REF!+J71)</f>
        <v>#REF!</v>
      </c>
      <c r="K75" s="66" t="e">
        <f>SUM(K14+K34+K39+K46+#REF!+#REF!+K58+K63+#REF!+K71)</f>
        <v>#REF!</v>
      </c>
      <c r="L75" s="66" t="e">
        <f>SUM(L14+L34+L39+L46+#REF!+#REF!+L58+L63+#REF!+L71)</f>
        <v>#REF!</v>
      </c>
      <c r="M75" s="66" t="e">
        <f>SUM(M14+M34+M39+M46+#REF!+#REF!+M58+M63+#REF!+M71)</f>
        <v>#REF!</v>
      </c>
      <c r="N75" s="66" t="e">
        <f>SUM(N14+N34+N39+N46+#REF!+#REF!+N58+N63+#REF!+N71)</f>
        <v>#REF!</v>
      </c>
      <c r="O75" s="66" t="e">
        <f>SUM(O14+O34+O39+O46+#REF!+#REF!+O58+O63+#REF!+O71)</f>
        <v>#REF!</v>
      </c>
      <c r="P75" s="64"/>
      <c r="Q75" s="67">
        <f>Q14+Q34+Q39+Q46+Q58+Q63+Q71+Q32+Q56</f>
        <v>69588.3</v>
      </c>
      <c r="R75" s="51" t="e">
        <f t="shared" si="11"/>
        <v>#REF!</v>
      </c>
      <c r="S75" s="52" t="e">
        <f t="shared" si="12"/>
        <v>#REF!</v>
      </c>
      <c r="T75" s="68" t="e">
        <f>SUM(T14:T71)</f>
        <v>#REF!</v>
      </c>
      <c r="U75" s="50" t="e">
        <f>SUM(U14+U34+U39+U46+#REF!+#REF!+U58+U63+#REF!+U71)</f>
        <v>#REF!</v>
      </c>
      <c r="V75" s="5" t="e">
        <f>M75/U75*100</f>
        <v>#REF!</v>
      </c>
    </row>
    <row r="76" spans="2:22" ht="13.5" customHeight="1" hidden="1" thickBot="1">
      <c r="B76" s="33" t="s">
        <v>96</v>
      </c>
      <c r="C76" s="34"/>
      <c r="D76" s="35"/>
      <c r="E76" s="35"/>
      <c r="F76" s="36">
        <v>0</v>
      </c>
      <c r="G76" s="37">
        <f>-43123.7-16350</f>
        <v>-59473.7</v>
      </c>
      <c r="H76" s="35"/>
      <c r="I76" s="35"/>
      <c r="J76" s="35"/>
      <c r="K76" s="36">
        <v>0</v>
      </c>
      <c r="L76" s="38">
        <v>0</v>
      </c>
      <c r="M76" s="36">
        <v>63802.8</v>
      </c>
      <c r="N76" s="36">
        <v>0</v>
      </c>
      <c r="O76" s="36">
        <v>0</v>
      </c>
      <c r="P76" s="34"/>
      <c r="Q76" s="39">
        <v>63802.8</v>
      </c>
      <c r="R76" s="7"/>
      <c r="S76" s="8"/>
      <c r="T76" s="9"/>
      <c r="U76" s="10">
        <v>76369.2</v>
      </c>
      <c r="V76" s="11"/>
    </row>
    <row r="77" spans="2:21" s="21" customFormat="1" ht="12.75" customHeight="1" hidden="1" thickBot="1">
      <c r="B77" s="12" t="s">
        <v>97</v>
      </c>
      <c r="C77" s="13"/>
      <c r="D77" s="14"/>
      <c r="E77" s="14"/>
      <c r="F77" s="14"/>
      <c r="G77" s="14"/>
      <c r="H77" s="14"/>
      <c r="I77" s="14"/>
      <c r="J77" s="14"/>
      <c r="K77" s="15"/>
      <c r="L77" s="14"/>
      <c r="M77" s="16">
        <v>1193121.2</v>
      </c>
      <c r="N77" s="17">
        <v>1131115</v>
      </c>
      <c r="O77" s="17">
        <v>113200</v>
      </c>
      <c r="P77" s="13"/>
      <c r="Q77" s="16">
        <f>M77+N77+O77</f>
        <v>2437436.2</v>
      </c>
      <c r="R77" s="15"/>
      <c r="S77" s="18"/>
      <c r="T77" s="19"/>
      <c r="U77" s="20"/>
    </row>
    <row r="78" ht="7.5" customHeight="1">
      <c r="M78" s="22"/>
    </row>
    <row r="79" spans="2:16" ht="12.75" customHeight="1">
      <c r="B79" s="24"/>
      <c r="C79" s="25"/>
      <c r="D79" s="2"/>
      <c r="E79" s="2"/>
      <c r="F79" s="2"/>
      <c r="G79" t="s">
        <v>98</v>
      </c>
      <c r="H79">
        <f>728.2</f>
        <v>728.2</v>
      </c>
      <c r="K79" s="22"/>
      <c r="M79" s="26" t="e">
        <f>M77-M75</f>
        <v>#REF!</v>
      </c>
      <c r="O79" s="27" t="e">
        <f>O77-O75</f>
        <v>#REF!</v>
      </c>
      <c r="P79" s="25"/>
    </row>
    <row r="80" spans="2:16" ht="15" customHeight="1">
      <c r="B80" s="28"/>
      <c r="C80" s="25"/>
      <c r="D80" s="2"/>
      <c r="E80" s="2"/>
      <c r="F80" s="2"/>
      <c r="G80" t="s">
        <v>99</v>
      </c>
      <c r="H80" s="29">
        <f>2132.8</f>
        <v>2132.8</v>
      </c>
      <c r="N80" s="21"/>
      <c r="P80" s="25"/>
    </row>
    <row r="81" spans="2:16" ht="15" customHeight="1">
      <c r="B81" s="28"/>
      <c r="C81" s="25"/>
      <c r="D81" s="2"/>
      <c r="E81" s="2"/>
      <c r="F81" s="2"/>
      <c r="G81" t="s">
        <v>100</v>
      </c>
      <c r="H81" s="29">
        <v>99705</v>
      </c>
      <c r="N81" s="21"/>
      <c r="P81" s="25"/>
    </row>
    <row r="82" spans="2:16" ht="15" customHeight="1">
      <c r="B82" s="32"/>
      <c r="C82" s="25"/>
      <c r="D82" s="2"/>
      <c r="E82" s="2"/>
      <c r="F82" s="2"/>
      <c r="G82" t="s">
        <v>101</v>
      </c>
      <c r="H82" s="29">
        <v>19806.2</v>
      </c>
      <c r="K82" s="22"/>
      <c r="M82" s="22"/>
      <c r="N82" s="21"/>
      <c r="P82" s="25"/>
    </row>
    <row r="83" spans="2:16" ht="15" customHeight="1">
      <c r="B83" s="30"/>
      <c r="C83" s="25"/>
      <c r="D83" s="2"/>
      <c r="E83" s="2"/>
      <c r="F83" s="2"/>
      <c r="H83" s="27" t="e">
        <f>H75+H79+H80+H81+H82</f>
        <v>#REF!</v>
      </c>
      <c r="P83" s="25"/>
    </row>
    <row r="84" spans="2:16" ht="12.75" customHeight="1">
      <c r="B84" s="31"/>
      <c r="C84" s="25"/>
      <c r="D84" s="2"/>
      <c r="E84" s="2"/>
      <c r="F84" s="2"/>
      <c r="P84" s="25"/>
    </row>
    <row r="85" spans="2:16" ht="12.75" customHeight="1">
      <c r="B85" s="31"/>
      <c r="C85" s="25"/>
      <c r="D85" s="2"/>
      <c r="E85" s="2"/>
      <c r="F85" s="2"/>
      <c r="P85" s="25"/>
    </row>
    <row r="86" spans="3:16" ht="12.75">
      <c r="C86" s="25"/>
      <c r="D86" s="2"/>
      <c r="E86" s="2"/>
      <c r="F86" s="2"/>
      <c r="P86" s="25"/>
    </row>
    <row r="87" spans="2:16" ht="15">
      <c r="B87" s="31"/>
      <c r="C87" s="25"/>
      <c r="D87" s="2"/>
      <c r="E87" s="2"/>
      <c r="F87" s="2"/>
      <c r="P87" s="25"/>
    </row>
    <row r="88" spans="2:16" ht="15">
      <c r="B88" s="30"/>
      <c r="C88" s="25"/>
      <c r="D88" s="2"/>
      <c r="E88" s="2"/>
      <c r="F88" s="2"/>
      <c r="P88" s="25"/>
    </row>
    <row r="89" spans="2:16" ht="15">
      <c r="B89" s="31"/>
      <c r="C89" s="25"/>
      <c r="D89" s="2"/>
      <c r="E89" s="2"/>
      <c r="F89" s="2"/>
      <c r="P89" s="25"/>
    </row>
    <row r="90" spans="2:16" ht="15">
      <c r="B90" s="31"/>
      <c r="C90" s="25"/>
      <c r="D90" s="2"/>
      <c r="E90" s="2"/>
      <c r="F90" s="2"/>
      <c r="P90" s="25"/>
    </row>
    <row r="91" spans="2:16" ht="12.75">
      <c r="B91" s="2"/>
      <c r="C91" s="25"/>
      <c r="D91" s="2"/>
      <c r="E91" s="2"/>
      <c r="F91" s="2"/>
      <c r="P91" s="25"/>
    </row>
    <row r="92" spans="2:16" ht="15">
      <c r="B92" s="31"/>
      <c r="C92" s="25"/>
      <c r="D92" s="2"/>
      <c r="E92" s="2"/>
      <c r="F92" s="2"/>
      <c r="P92" s="25"/>
    </row>
    <row r="93" spans="2:16" ht="12.75">
      <c r="B93" s="2"/>
      <c r="C93" s="25"/>
      <c r="D93" s="2"/>
      <c r="E93" s="2"/>
      <c r="F93" s="2"/>
      <c r="P93" s="25"/>
    </row>
    <row r="94" spans="2:16" ht="12.75">
      <c r="B94" s="2"/>
      <c r="C94" s="25"/>
      <c r="D94" s="2"/>
      <c r="E94" s="2"/>
      <c r="F94" s="2"/>
      <c r="P94" s="25"/>
    </row>
    <row r="95" spans="2:16" ht="12.75">
      <c r="B95" s="2"/>
      <c r="C95" s="25"/>
      <c r="D95" s="2"/>
      <c r="E95" s="2"/>
      <c r="F95" s="2"/>
      <c r="P95" s="25"/>
    </row>
    <row r="96" spans="2:16" ht="12.75">
      <c r="B96" s="2"/>
      <c r="C96" s="25"/>
      <c r="D96" s="2"/>
      <c r="E96" s="2"/>
      <c r="F96" s="2"/>
      <c r="P96" s="25"/>
    </row>
    <row r="97" spans="2:16" ht="12.75">
      <c r="B97" s="2"/>
      <c r="C97" s="25"/>
      <c r="D97" s="2"/>
      <c r="E97" s="2"/>
      <c r="F97" s="2"/>
      <c r="P97" s="25"/>
    </row>
    <row r="98" spans="2:16" ht="12.75">
      <c r="B98" s="2"/>
      <c r="C98" s="25"/>
      <c r="D98" s="2"/>
      <c r="E98" s="2"/>
      <c r="F98" s="2"/>
      <c r="P98" s="25"/>
    </row>
    <row r="99" spans="2:16" ht="12.75">
      <c r="B99" s="2"/>
      <c r="C99" s="25"/>
      <c r="D99" s="2"/>
      <c r="E99" s="2"/>
      <c r="F99" s="2"/>
      <c r="P99" s="25"/>
    </row>
    <row r="100" spans="2:16" ht="12.75">
      <c r="B100" s="2"/>
      <c r="C100" s="25"/>
      <c r="D100" s="2"/>
      <c r="E100" s="2"/>
      <c r="F100" s="2"/>
      <c r="P100" s="25"/>
    </row>
    <row r="101" spans="2:16" ht="12.75">
      <c r="B101" s="2"/>
      <c r="C101" s="25"/>
      <c r="D101" s="2"/>
      <c r="E101" s="2"/>
      <c r="F101" s="2"/>
      <c r="P101" s="25"/>
    </row>
    <row r="102" spans="2:16" ht="12.75">
      <c r="B102" s="2"/>
      <c r="C102" s="25"/>
      <c r="D102" s="2"/>
      <c r="E102" s="2"/>
      <c r="F102" s="2"/>
      <c r="P102" s="25"/>
    </row>
    <row r="103" spans="2:16" ht="12.75">
      <c r="B103" s="2"/>
      <c r="C103" s="25"/>
      <c r="D103" s="2"/>
      <c r="E103" s="2"/>
      <c r="F103" s="2"/>
      <c r="P103" s="25"/>
    </row>
    <row r="104" spans="2:16" ht="12.75">
      <c r="B104" s="2"/>
      <c r="C104" s="25"/>
      <c r="D104" s="2"/>
      <c r="E104" s="2"/>
      <c r="F104" s="2"/>
      <c r="P104" s="25"/>
    </row>
    <row r="105" spans="2:16" ht="12.75">
      <c r="B105" s="2"/>
      <c r="C105" s="25"/>
      <c r="D105" s="2"/>
      <c r="E105" s="2"/>
      <c r="F105" s="2"/>
      <c r="P105" s="25"/>
    </row>
    <row r="106" spans="2:16" ht="12.75">
      <c r="B106" s="2"/>
      <c r="C106" s="25"/>
      <c r="D106" s="2"/>
      <c r="E106" s="2"/>
      <c r="F106" s="2"/>
      <c r="P106" s="25"/>
    </row>
    <row r="107" spans="2:16" ht="12.75">
      <c r="B107" s="2"/>
      <c r="C107" s="25"/>
      <c r="D107" s="2"/>
      <c r="E107" s="2"/>
      <c r="F107" s="2"/>
      <c r="P107" s="25"/>
    </row>
    <row r="108" spans="2:16" ht="12.75">
      <c r="B108" s="2"/>
      <c r="C108" s="25"/>
      <c r="D108" s="2"/>
      <c r="E108" s="2"/>
      <c r="F108" s="2"/>
      <c r="P108" s="25"/>
    </row>
    <row r="109" spans="2:16" ht="12.75">
      <c r="B109" s="2"/>
      <c r="C109" s="25"/>
      <c r="D109" s="2"/>
      <c r="E109" s="2"/>
      <c r="F109" s="2"/>
      <c r="P109" s="25"/>
    </row>
    <row r="110" spans="2:16" ht="12.75">
      <c r="B110" s="2"/>
      <c r="C110" s="25"/>
      <c r="D110" s="2"/>
      <c r="E110" s="2"/>
      <c r="F110" s="2"/>
      <c r="P110" s="25"/>
    </row>
    <row r="111" spans="2:16" ht="12.75">
      <c r="B111" s="2"/>
      <c r="C111" s="25"/>
      <c r="D111" s="2"/>
      <c r="E111" s="2"/>
      <c r="F111" s="2"/>
      <c r="P111" s="25"/>
    </row>
    <row r="112" spans="2:16" ht="12.75">
      <c r="B112" s="2"/>
      <c r="C112" s="25"/>
      <c r="D112" s="2"/>
      <c r="E112" s="2"/>
      <c r="F112" s="2"/>
      <c r="P112" s="25"/>
    </row>
    <row r="113" spans="2:16" ht="12.75">
      <c r="B113" s="2"/>
      <c r="C113" s="25"/>
      <c r="D113" s="2"/>
      <c r="E113" s="2"/>
      <c r="F113" s="2"/>
      <c r="P113" s="25"/>
    </row>
    <row r="114" spans="2:16" ht="12.75">
      <c r="B114" s="2"/>
      <c r="C114" s="25"/>
      <c r="D114" s="2"/>
      <c r="E114" s="2"/>
      <c r="F114" s="2"/>
      <c r="P114" s="25"/>
    </row>
    <row r="115" spans="2:16" ht="12.75">
      <c r="B115" s="2"/>
      <c r="C115" s="25"/>
      <c r="D115" s="2"/>
      <c r="E115" s="2"/>
      <c r="F115" s="2"/>
      <c r="P115" s="25"/>
    </row>
    <row r="116" spans="2:16" ht="12.75">
      <c r="B116" s="2"/>
      <c r="C116" s="25"/>
      <c r="D116" s="2"/>
      <c r="E116" s="2"/>
      <c r="F116" s="2"/>
      <c r="P116" s="25"/>
    </row>
    <row r="117" spans="2:16" ht="12.75">
      <c r="B117" s="2"/>
      <c r="C117" s="25"/>
      <c r="D117" s="2"/>
      <c r="E117" s="2"/>
      <c r="F117" s="2"/>
      <c r="P117" s="25"/>
    </row>
    <row r="118" spans="2:16" ht="12.75">
      <c r="B118" s="2"/>
      <c r="C118" s="25"/>
      <c r="D118" s="2"/>
      <c r="E118" s="2"/>
      <c r="F118" s="2"/>
      <c r="P118" s="25"/>
    </row>
    <row r="119" spans="2:16" ht="12.75">
      <c r="B119" s="2"/>
      <c r="C119" s="25"/>
      <c r="D119" s="2"/>
      <c r="E119" s="2"/>
      <c r="F119" s="2"/>
      <c r="P119" s="25"/>
    </row>
    <row r="120" spans="2:16" ht="12.75">
      <c r="B120" s="2"/>
      <c r="C120" s="25"/>
      <c r="D120" s="2"/>
      <c r="E120" s="2"/>
      <c r="F120" s="2"/>
      <c r="P120" s="25"/>
    </row>
    <row r="121" spans="2:16" ht="12.75">
      <c r="B121" s="2"/>
      <c r="C121" s="25"/>
      <c r="D121" s="2"/>
      <c r="E121" s="2"/>
      <c r="F121" s="2"/>
      <c r="P121" s="25"/>
    </row>
    <row r="122" spans="2:16" ht="12.75">
      <c r="B122" s="2"/>
      <c r="C122" s="25"/>
      <c r="D122" s="2"/>
      <c r="E122" s="2"/>
      <c r="F122" s="2"/>
      <c r="P122" s="25"/>
    </row>
    <row r="123" spans="2:16" ht="12.75">
      <c r="B123" s="2"/>
      <c r="C123" s="25"/>
      <c r="D123" s="2"/>
      <c r="E123" s="2"/>
      <c r="F123" s="2"/>
      <c r="P123" s="25"/>
    </row>
    <row r="124" spans="2:16" ht="12.75">
      <c r="B124" s="2"/>
      <c r="C124" s="25"/>
      <c r="D124" s="2"/>
      <c r="E124" s="2"/>
      <c r="F124" s="2"/>
      <c r="P124" s="25"/>
    </row>
    <row r="125" spans="2:16" ht="12.75">
      <c r="B125" s="2"/>
      <c r="C125" s="25"/>
      <c r="D125" s="2"/>
      <c r="E125" s="2"/>
      <c r="F125" s="2"/>
      <c r="P125" s="25"/>
    </row>
    <row r="126" spans="2:16" ht="12.75">
      <c r="B126" s="2"/>
      <c r="C126" s="25"/>
      <c r="D126" s="2"/>
      <c r="E126" s="2"/>
      <c r="F126" s="2"/>
      <c r="P126" s="25"/>
    </row>
    <row r="127" spans="2:16" ht="12.75">
      <c r="B127" s="2"/>
      <c r="C127" s="25"/>
      <c r="D127" s="2"/>
      <c r="E127" s="2"/>
      <c r="F127" s="2"/>
      <c r="P127" s="25"/>
    </row>
    <row r="128" spans="2:16" ht="12.75">
      <c r="B128" s="2"/>
      <c r="C128" s="25"/>
      <c r="D128" s="2"/>
      <c r="E128" s="2"/>
      <c r="F128" s="2"/>
      <c r="P128" s="25"/>
    </row>
    <row r="129" spans="2:16" ht="12.75">
      <c r="B129" s="2"/>
      <c r="C129" s="25"/>
      <c r="D129" s="2"/>
      <c r="E129" s="2"/>
      <c r="F129" s="2"/>
      <c r="P129" s="25"/>
    </row>
    <row r="130" spans="2:16" ht="12.75">
      <c r="B130" s="2"/>
      <c r="C130" s="25"/>
      <c r="D130" s="2"/>
      <c r="E130" s="2"/>
      <c r="F130" s="2"/>
      <c r="P130" s="25"/>
    </row>
    <row r="131" spans="2:16" ht="12.75">
      <c r="B131" s="2"/>
      <c r="C131" s="25"/>
      <c r="D131" s="2"/>
      <c r="E131" s="2"/>
      <c r="F131" s="2"/>
      <c r="P131" s="25"/>
    </row>
    <row r="132" spans="2:16" ht="12.75">
      <c r="B132" s="2"/>
      <c r="C132" s="25"/>
      <c r="D132" s="2"/>
      <c r="E132" s="2"/>
      <c r="F132" s="2"/>
      <c r="P132" s="25"/>
    </row>
    <row r="133" spans="2:16" ht="12.75">
      <c r="B133" s="2"/>
      <c r="C133" s="25"/>
      <c r="D133" s="2"/>
      <c r="E133" s="2"/>
      <c r="F133" s="2"/>
      <c r="P133" s="25"/>
    </row>
    <row r="134" spans="2:16" ht="12.75">
      <c r="B134" s="2"/>
      <c r="C134" s="25"/>
      <c r="D134" s="2"/>
      <c r="E134" s="2"/>
      <c r="F134" s="2"/>
      <c r="P134" s="25"/>
    </row>
    <row r="135" spans="2:16" ht="12.75">
      <c r="B135" s="2"/>
      <c r="C135" s="25"/>
      <c r="D135" s="2"/>
      <c r="E135" s="2"/>
      <c r="F135" s="2"/>
      <c r="P135" s="25"/>
    </row>
    <row r="136" spans="2:16" ht="12.75">
      <c r="B136" s="2"/>
      <c r="C136" s="25"/>
      <c r="D136" s="2"/>
      <c r="E136" s="2"/>
      <c r="F136" s="2"/>
      <c r="P136" s="25"/>
    </row>
    <row r="137" spans="2:16" ht="12.75">
      <c r="B137" s="2"/>
      <c r="C137" s="25"/>
      <c r="D137" s="2"/>
      <c r="E137" s="2"/>
      <c r="F137" s="2"/>
      <c r="P137" s="25"/>
    </row>
    <row r="138" spans="2:16" ht="12.75">
      <c r="B138" s="2"/>
      <c r="C138" s="25"/>
      <c r="D138" s="2"/>
      <c r="E138" s="2"/>
      <c r="F138" s="2"/>
      <c r="P138" s="25"/>
    </row>
    <row r="139" spans="2:16" ht="12.75">
      <c r="B139" s="2"/>
      <c r="C139" s="25"/>
      <c r="D139" s="2"/>
      <c r="E139" s="2"/>
      <c r="F139" s="2"/>
      <c r="P139" s="25"/>
    </row>
    <row r="140" spans="2:16" ht="12.75">
      <c r="B140" s="2"/>
      <c r="C140" s="25"/>
      <c r="D140" s="2"/>
      <c r="E140" s="2"/>
      <c r="F140" s="2"/>
      <c r="P140" s="25"/>
    </row>
    <row r="141" spans="2:16" ht="12.75">
      <c r="B141" s="2"/>
      <c r="C141" s="25"/>
      <c r="D141" s="2"/>
      <c r="E141" s="2"/>
      <c r="F141" s="2"/>
      <c r="P141" s="25"/>
    </row>
    <row r="142" spans="2:16" ht="12.75">
      <c r="B142" s="2"/>
      <c r="C142" s="25"/>
      <c r="D142" s="2"/>
      <c r="E142" s="2"/>
      <c r="F142" s="2"/>
      <c r="P142" s="25"/>
    </row>
    <row r="143" spans="2:16" ht="12.75">
      <c r="B143" s="2"/>
      <c r="C143" s="25"/>
      <c r="D143" s="2"/>
      <c r="E143" s="2"/>
      <c r="F143" s="2"/>
      <c r="P143" s="25"/>
    </row>
    <row r="144" spans="2:16" ht="12.75">
      <c r="B144" s="2"/>
      <c r="C144" s="25"/>
      <c r="D144" s="2"/>
      <c r="E144" s="2"/>
      <c r="F144" s="2"/>
      <c r="P144" s="25"/>
    </row>
    <row r="145" spans="2:16" ht="12.75">
      <c r="B145" s="2"/>
      <c r="C145" s="25"/>
      <c r="D145" s="2"/>
      <c r="E145" s="2"/>
      <c r="F145" s="2"/>
      <c r="P145" s="25"/>
    </row>
    <row r="146" spans="2:16" ht="12.75">
      <c r="B146" s="2"/>
      <c r="C146" s="25"/>
      <c r="D146" s="2"/>
      <c r="E146" s="2"/>
      <c r="F146" s="2"/>
      <c r="P146" s="25"/>
    </row>
    <row r="147" spans="2:16" ht="12.75">
      <c r="B147" s="2"/>
      <c r="C147" s="25"/>
      <c r="D147" s="2"/>
      <c r="E147" s="2"/>
      <c r="F147" s="2"/>
      <c r="P147" s="25"/>
    </row>
    <row r="148" spans="2:16" ht="12.75">
      <c r="B148" s="2"/>
      <c r="C148" s="25"/>
      <c r="D148" s="2"/>
      <c r="E148" s="2"/>
      <c r="F148" s="2"/>
      <c r="P148" s="25"/>
    </row>
    <row r="149" spans="2:16" ht="12.75">
      <c r="B149" s="2"/>
      <c r="C149" s="25"/>
      <c r="D149" s="2"/>
      <c r="E149" s="2"/>
      <c r="F149" s="2"/>
      <c r="P149" s="25"/>
    </row>
    <row r="150" spans="2:16" ht="12.75">
      <c r="B150" s="2"/>
      <c r="C150" s="25"/>
      <c r="D150" s="2"/>
      <c r="E150" s="2"/>
      <c r="F150" s="2"/>
      <c r="P150" s="25"/>
    </row>
    <row r="151" spans="2:16" ht="12.75">
      <c r="B151" s="2"/>
      <c r="C151" s="25"/>
      <c r="D151" s="2"/>
      <c r="E151" s="2"/>
      <c r="F151" s="2"/>
      <c r="P151" s="25"/>
    </row>
    <row r="152" spans="2:16" ht="12.75">
      <c r="B152" s="2"/>
      <c r="C152" s="25"/>
      <c r="D152" s="2"/>
      <c r="E152" s="2"/>
      <c r="F152" s="2"/>
      <c r="P152" s="25"/>
    </row>
    <row r="153" spans="2:16" ht="12.75">
      <c r="B153" s="2"/>
      <c r="C153" s="25"/>
      <c r="D153" s="2"/>
      <c r="E153" s="2"/>
      <c r="F153" s="2"/>
      <c r="P153" s="25"/>
    </row>
    <row r="154" spans="2:16" ht="12.75">
      <c r="B154" s="2"/>
      <c r="C154" s="25"/>
      <c r="D154" s="2"/>
      <c r="E154" s="2"/>
      <c r="F154" s="2"/>
      <c r="P154" s="25"/>
    </row>
    <row r="155" spans="2:16" ht="12.75">
      <c r="B155" s="2"/>
      <c r="C155" s="25"/>
      <c r="D155" s="2"/>
      <c r="E155" s="2"/>
      <c r="F155" s="2"/>
      <c r="P155" s="25"/>
    </row>
    <row r="156" spans="2:16" ht="12.75">
      <c r="B156" s="2"/>
      <c r="C156" s="25"/>
      <c r="D156" s="2"/>
      <c r="E156" s="2"/>
      <c r="F156" s="2"/>
      <c r="P156" s="25"/>
    </row>
    <row r="157" spans="2:16" ht="12.75">
      <c r="B157" s="2"/>
      <c r="C157" s="25"/>
      <c r="D157" s="2"/>
      <c r="E157" s="2"/>
      <c r="F157" s="2"/>
      <c r="P157" s="25"/>
    </row>
    <row r="158" spans="2:16" ht="12.75">
      <c r="B158" s="2"/>
      <c r="C158" s="25"/>
      <c r="D158" s="2"/>
      <c r="E158" s="2"/>
      <c r="F158" s="2"/>
      <c r="P158" s="25"/>
    </row>
    <row r="159" spans="2:16" ht="12.75">
      <c r="B159" s="2"/>
      <c r="C159" s="25"/>
      <c r="D159" s="2"/>
      <c r="E159" s="2"/>
      <c r="F159" s="2"/>
      <c r="P159" s="25"/>
    </row>
  </sheetData>
  <mergeCells count="28">
    <mergeCell ref="B8:U8"/>
    <mergeCell ref="B9:U9"/>
    <mergeCell ref="C1:Q1"/>
    <mergeCell ref="C2:Q2"/>
    <mergeCell ref="C3:Q3"/>
    <mergeCell ref="C4:Q4"/>
    <mergeCell ref="C5:Q5"/>
    <mergeCell ref="B10:B13"/>
    <mergeCell ref="P10:P13"/>
    <mergeCell ref="D10:F13"/>
    <mergeCell ref="G10:G13"/>
    <mergeCell ref="C10:C13"/>
    <mergeCell ref="S10:S12"/>
    <mergeCell ref="T10:T12"/>
    <mergeCell ref="H10:J10"/>
    <mergeCell ref="K10:K12"/>
    <mergeCell ref="L10:L12"/>
    <mergeCell ref="M10:O10"/>
    <mergeCell ref="U10:U13"/>
    <mergeCell ref="V10:V12"/>
    <mergeCell ref="H11:H12"/>
    <mergeCell ref="I11:I12"/>
    <mergeCell ref="J11:J12"/>
    <mergeCell ref="M11:M12"/>
    <mergeCell ref="N11:N12"/>
    <mergeCell ref="O11:O12"/>
    <mergeCell ref="Q10:Q12"/>
    <mergeCell ref="R10:R12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adm64</cp:lastModifiedBy>
  <cp:lastPrinted>2008-11-28T13:46:37Z</cp:lastPrinted>
  <dcterms:created xsi:type="dcterms:W3CDTF">2007-10-24T16:54:59Z</dcterms:created>
  <dcterms:modified xsi:type="dcterms:W3CDTF">2008-11-28T13:46:39Z</dcterms:modified>
  <cp:category/>
  <cp:version/>
  <cp:contentType/>
  <cp:contentStatus/>
</cp:coreProperties>
</file>