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<sst xmlns="http://schemas.openxmlformats.org/spreadsheetml/2006/main" count="104" uniqueCount="96">
  <si>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Гатчинского муниципального района</t>
  </si>
  <si>
    <t>Наименование показателя</t>
  </si>
  <si>
    <t>Бюджет на  2007 год,  тыс.руб.</t>
  </si>
  <si>
    <t>В том числе</t>
  </si>
  <si>
    <t>Проект бюджета ГМР 2008 год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</si>
  <si>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</si>
  <si>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</si>
  <si>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</si>
  <si>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</si>
  <si>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</si>
  <si>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</si>
  <si>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Общегосударственные вопросы</t>
  </si>
  <si>
    <t>Функционирование местных администраций</t>
  </si>
  <si>
    <t>Проведение выборов и референдумов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</si>
  <si>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</si>
  <si>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</si>
  <si>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</si>
  <si>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</si>
  <si>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</si>
  <si>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</si>
  <si>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</si>
  <si>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</si>
  <si>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</si>
  <si>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</si>
  <si>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</si>
  <si>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</si>
  <si>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</si>
  <si>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</si>
  <si>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</si>
  <si>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</si>
  <si>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 МУП "Райтоп")</t>
  </si>
  <si>
    <t>Связь и информатика (строительство АТС п.Семрино, обл.)</t>
  </si>
  <si>
    <t>Другие вопросы в области нац. экономики в т.ч.</t>
  </si>
  <si>
    <t>Фонд предпринимательства</t>
  </si>
  <si>
    <t>Кадастр</t>
  </si>
  <si>
    <t>Жилищно-коммунальное хозяйство</t>
  </si>
  <si>
    <t>Жилищное  хозяйство</t>
  </si>
  <si>
    <t>Коммунальное хозяйство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</si>
  <si>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</si>
  <si>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</si>
  <si>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</si>
  <si>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</si>
  <si>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</si>
  <si>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</si>
  <si>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</si>
  <si>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</si>
  <si>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</si>
  <si>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</si>
  <si>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</si>
  <si>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t>Другие вопросы в области культуры, (строительство КДЦ  п.Тайцы обл.средства)</t>
  </si>
  <si>
    <t>Здравоохранение и спорт</t>
  </si>
  <si>
    <t>Физическая культура и спорт</t>
  </si>
  <si>
    <t>Комитет социальной защиты Гатчинского МР (МЦП Доп. Меры соцподдержки)</t>
  </si>
  <si>
    <t>Межбюджетные  трансферты</t>
  </si>
  <si>
    <t>Субсидии бюджетам МО</t>
  </si>
  <si>
    <t>Иные  межбюджетные трансферты</t>
  </si>
  <si>
    <t>ВСЕГО РАСХОДОВ</t>
  </si>
  <si>
    <t>Дефицит бюджета</t>
  </si>
  <si>
    <t>найм</t>
  </si>
  <si>
    <t>Приложение   3</t>
  </si>
  <si>
    <t>к Решению Совета депутатов</t>
  </si>
  <si>
    <t>Сиверского городского поселения</t>
  </si>
  <si>
    <t>№___  от    ноября    2007 года</t>
  </si>
  <si>
    <t xml:space="preserve">№ 42 от 17 марта  2010 года </t>
  </si>
  <si>
    <t xml:space="preserve">  Исполнение  бюджетных ассигнований по разделам и подразделам, классификации расходов бюджета Сиверского городского поселения  за   2009 года </t>
  </si>
  <si>
    <t>Уточненный  Бюджет на  10.10.2007 год,  тыс.руб.</t>
  </si>
  <si>
    <t>Заявки  на 2008 год</t>
  </si>
  <si>
    <t>Бюджет  ГМР  на  2008 год</t>
  </si>
  <si>
    <t>Изменения  за счет дополнительных средств  из бюджеттов поселений</t>
  </si>
  <si>
    <t>Изменения за счет изменений раздела</t>
  </si>
  <si>
    <t>Изменения за счет остатков средств на 1.01.2008 года (бюджет)</t>
  </si>
  <si>
    <t xml:space="preserve">Изменения за счет  дополнительных доходов </t>
  </si>
  <si>
    <t>Изменения за счет  средств областного бюджета</t>
  </si>
  <si>
    <t>Изменения за счет доходов от предпринимательской деятельности</t>
  </si>
  <si>
    <t>Всего изменений  по Решению от 29.02.2008 года</t>
  </si>
  <si>
    <t>Уточненный  бюджет  на 2009 год  (тыс.руб.)</t>
  </si>
  <si>
    <t>Исполнено за 2009 года (тыс.руб.)</t>
  </si>
  <si>
    <t>%исполнения за 2009г</t>
  </si>
  <si>
    <t>Проект бюджета на 2008 год за счет собственных доходов</t>
  </si>
  <si>
    <t>Функц-е закон-х представительных органов МО</t>
  </si>
  <si>
    <t xml:space="preserve">Прочие  расходы 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</si>
  <si>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</si>
  <si>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</si>
  <si>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</si>
  <si>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</si>
  <si>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Реализация государственной политике занятости населения</t>
  </si>
  <si>
    <t>Топливо и энергетика</t>
  </si>
  <si>
    <t>Благоустройство (дороги)</t>
  </si>
  <si>
    <t>Капитальные вложение в т.ч.</t>
  </si>
  <si>
    <t xml:space="preserve">Адресная программа газификации </t>
  </si>
  <si>
    <t>Адресная программа ремонта объектов КХ</t>
  </si>
  <si>
    <t>Молодежная политика и содержание детей</t>
  </si>
  <si>
    <t xml:space="preserve">Культура </t>
  </si>
  <si>
    <t>Заготовка, переработка, хран-е крови и ее ком-в</t>
  </si>
  <si>
    <t xml:space="preserve">Мероприятия в области социальной политике  </t>
  </si>
  <si>
    <t>Иные межбюджетные трансферты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</si>
</sst>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0.000"/>
  </numFmts>
  <fonts count="1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Stencil"/>
      <family val="5"/>
    </font>
    <font>
      <b/>
      <sz val="12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b/>
      <sz val="11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3" borderId="0" xfId="0" applyFill="1" applyAlignment="1">
      <alignment/>
    </xf>
    <xf numFmtId="164" fontId="9" fillId="3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2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9" fillId="3" borderId="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13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5" fontId="0" fillId="0" borderId="1" xfId="18" applyFont="1" applyFill="1" applyBorder="1" applyAlignment="1" applyProtection="1">
      <alignment/>
      <protection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8" fillId="4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164" fontId="8" fillId="0" borderId="6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="85" zoomScaleNormal="85" workbookViewId="0" topLeftCell="A11">
      <selection activeCell="A1" sqref="A1:IV1"/>
    </sheetView>
  </sheetViews>
  <sheetFormatPr defaultColWidth="9.00390625" defaultRowHeight="12.75"/>
  <cols>
    <col min="1" max="1" width="52.125" style="0" customWidth="1"/>
    <col min="2" max="8" width="0" style="0" hidden="1" customWidth="1"/>
    <col min="9" max="9" width="0" style="1" hidden="1" customWidth="1"/>
    <col min="10" max="10" width="0" style="0" hidden="1" customWidth="1"/>
    <col min="11" max="11" width="0" style="1" hidden="1" customWidth="1"/>
    <col min="12" max="13" width="0" style="0" hidden="1" customWidth="1"/>
    <col min="14" max="14" width="0" style="23" hidden="1" customWidth="1"/>
    <col min="15" max="21" width="0" style="1" hidden="1" customWidth="1"/>
    <col min="22" max="22" width="18.125" style="24" customWidth="1"/>
    <col min="23" max="23" width="0" style="25" hidden="1" customWidth="1"/>
    <col min="24" max="24" width="0" style="23" hidden="1" customWidth="1"/>
    <col min="25" max="25" width="0" style="26" hidden="1" customWidth="1"/>
    <col min="26" max="26" width="16.625" style="26" customWidth="1"/>
    <col min="27" max="27" width="9.625" style="0" customWidth="1"/>
  </cols>
  <sheetData>
    <row r="1" spans="2:26" ht="14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  <c r="W1" s="29"/>
      <c r="X1" s="30"/>
      <c r="Y1" s="31"/>
      <c r="Z1" s="28"/>
    </row>
    <row r="2" spans="2:26" ht="14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9"/>
      <c r="X2" s="30"/>
      <c r="Y2" s="31"/>
      <c r="Z2" s="28"/>
    </row>
    <row r="3" spans="2:26" ht="14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8" t="s">
        <v>59</v>
      </c>
      <c r="W3" s="29"/>
      <c r="X3" s="30"/>
      <c r="Y3" s="31"/>
      <c r="Z3" s="28"/>
    </row>
    <row r="4" spans="2:26" ht="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 t="s">
        <v>60</v>
      </c>
      <c r="Q4" s="33" t="s">
        <v>60</v>
      </c>
      <c r="R4" s="34"/>
      <c r="S4" s="30"/>
      <c r="T4" s="31"/>
      <c r="U4" s="31"/>
      <c r="V4" s="32" t="s">
        <v>60</v>
      </c>
      <c r="W4" s="29"/>
      <c r="X4" s="30"/>
      <c r="Y4" s="31"/>
      <c r="Z4" s="32"/>
    </row>
    <row r="5" spans="2:26" ht="1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 t="s">
        <v>0</v>
      </c>
      <c r="Q5" s="33" t="s">
        <v>0</v>
      </c>
      <c r="R5" s="34"/>
      <c r="S5" s="30"/>
      <c r="T5" s="31"/>
      <c r="U5" s="31"/>
      <c r="V5" s="32" t="s">
        <v>61</v>
      </c>
      <c r="W5" s="29"/>
      <c r="X5" s="30"/>
      <c r="Y5" s="31"/>
      <c r="Z5" s="32"/>
    </row>
    <row r="6" spans="2:26" ht="1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 t="s">
        <v>62</v>
      </c>
      <c r="Q6" s="33" t="s">
        <v>62</v>
      </c>
      <c r="R6" s="34"/>
      <c r="S6" s="30"/>
      <c r="T6" s="31"/>
      <c r="U6" s="31"/>
      <c r="V6" s="32" t="s">
        <v>63</v>
      </c>
      <c r="W6" s="29"/>
      <c r="X6" s="30"/>
      <c r="Y6" s="31"/>
      <c r="Z6" s="32"/>
    </row>
    <row r="7" ht="12.75" customHeight="1" hidden="1"/>
    <row r="8" ht="12.75" hidden="1"/>
    <row r="9" spans="1:26" ht="65.25" customHeight="1">
      <c r="A9" s="85" t="s">
        <v>64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1:24" ht="0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8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0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5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8" ht="0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AB14" s="9"/>
    </row>
    <row r="15" spans="1:24" ht="0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7" ht="19.5" customHeight="1">
      <c r="A16" s="86" t="s">
        <v>1</v>
      </c>
      <c r="B16" s="86" t="s">
        <v>2</v>
      </c>
      <c r="C16" s="86"/>
      <c r="D16" s="86"/>
      <c r="E16" s="86" t="s">
        <v>65</v>
      </c>
      <c r="F16" s="86" t="s">
        <v>3</v>
      </c>
      <c r="G16" s="86"/>
      <c r="H16" s="86"/>
      <c r="I16" s="86" t="s">
        <v>66</v>
      </c>
      <c r="J16" s="87" t="s">
        <v>4</v>
      </c>
      <c r="K16" s="86" t="s">
        <v>3</v>
      </c>
      <c r="L16" s="86"/>
      <c r="M16" s="86"/>
      <c r="N16" s="88" t="s">
        <v>67</v>
      </c>
      <c r="O16" s="86" t="s">
        <v>68</v>
      </c>
      <c r="P16" s="86" t="s">
        <v>69</v>
      </c>
      <c r="Q16" s="86" t="s">
        <v>70</v>
      </c>
      <c r="R16" s="86" t="s">
        <v>71</v>
      </c>
      <c r="S16" s="86" t="s">
        <v>72</v>
      </c>
      <c r="T16" s="86" t="s">
        <v>73</v>
      </c>
      <c r="U16" s="86" t="s">
        <v>74</v>
      </c>
      <c r="V16" s="89" t="s">
        <v>75</v>
      </c>
      <c r="W16" s="84" t="s">
        <v>5</v>
      </c>
      <c r="X16" s="90" t="s">
        <v>6</v>
      </c>
      <c r="Y16" s="84" t="s">
        <v>7</v>
      </c>
      <c r="Z16" s="89" t="s">
        <v>76</v>
      </c>
      <c r="AA16" s="91" t="s">
        <v>77</v>
      </c>
    </row>
    <row r="17" spans="1:27" ht="26.25" customHeight="1">
      <c r="A17" s="86"/>
      <c r="B17" s="86"/>
      <c r="C17" s="86"/>
      <c r="D17" s="86"/>
      <c r="E17" s="86"/>
      <c r="F17" s="36" t="s">
        <v>8</v>
      </c>
      <c r="G17" s="36" t="s">
        <v>9</v>
      </c>
      <c r="H17" s="36" t="s">
        <v>10</v>
      </c>
      <c r="I17" s="86"/>
      <c r="J17" s="87"/>
      <c r="K17" s="36" t="s">
        <v>78</v>
      </c>
      <c r="L17" s="36" t="s">
        <v>9</v>
      </c>
      <c r="M17" s="36" t="s">
        <v>10</v>
      </c>
      <c r="N17" s="88"/>
      <c r="O17" s="86"/>
      <c r="P17" s="86"/>
      <c r="Q17" s="86"/>
      <c r="R17" s="86"/>
      <c r="S17" s="86"/>
      <c r="T17" s="86"/>
      <c r="U17" s="86"/>
      <c r="V17" s="89"/>
      <c r="W17" s="84"/>
      <c r="X17" s="90"/>
      <c r="Y17" s="84"/>
      <c r="Z17" s="89"/>
      <c r="AA17" s="91"/>
    </row>
    <row r="18" spans="1:27" ht="12.75" customHeight="1" hidden="1">
      <c r="A18" s="86"/>
      <c r="B18" s="86"/>
      <c r="C18" s="86"/>
      <c r="D18" s="86"/>
      <c r="E18" s="86"/>
      <c r="F18" s="39"/>
      <c r="G18" s="39"/>
      <c r="H18" s="39"/>
      <c r="I18" s="40"/>
      <c r="J18" s="41"/>
      <c r="K18" s="40"/>
      <c r="L18" s="39"/>
      <c r="M18" s="39"/>
      <c r="N18" s="37"/>
      <c r="O18" s="40"/>
      <c r="P18" s="40"/>
      <c r="Q18" s="40"/>
      <c r="R18" s="40"/>
      <c r="S18" s="40"/>
      <c r="T18" s="40"/>
      <c r="U18" s="40"/>
      <c r="V18" s="38"/>
      <c r="W18" s="42"/>
      <c r="X18" s="90"/>
      <c r="Y18" s="43"/>
      <c r="Z18" s="43"/>
      <c r="AA18" s="44"/>
    </row>
    <row r="19" spans="1:27" ht="15.75" customHeight="1">
      <c r="A19" s="45" t="s">
        <v>11</v>
      </c>
      <c r="B19" s="2">
        <f>SUM(B21:B23)</f>
        <v>51198</v>
      </c>
      <c r="C19" s="2">
        <f>SUM(C21:C23)</f>
        <v>-4528</v>
      </c>
      <c r="D19" s="2">
        <f aca="true" t="shared" si="0" ref="D19:M19">SUM(D20:D23)</f>
        <v>46228</v>
      </c>
      <c r="E19" s="2">
        <f t="shared" si="0"/>
        <v>58603</v>
      </c>
      <c r="F19" s="2">
        <f t="shared" si="0"/>
        <v>56773</v>
      </c>
      <c r="G19" s="2">
        <f t="shared" si="0"/>
        <v>0</v>
      </c>
      <c r="H19" s="2">
        <f t="shared" si="0"/>
        <v>1830</v>
      </c>
      <c r="I19" s="4">
        <f t="shared" si="0"/>
        <v>60085</v>
      </c>
      <c r="J19" s="3">
        <f t="shared" si="0"/>
        <v>61444.8</v>
      </c>
      <c r="K19" s="2">
        <f t="shared" si="0"/>
        <v>61444.8</v>
      </c>
      <c r="L19" s="2">
        <f t="shared" si="0"/>
        <v>0</v>
      </c>
      <c r="M19" s="2">
        <f t="shared" si="0"/>
        <v>0</v>
      </c>
      <c r="N19" s="46">
        <f aca="true" t="shared" si="1" ref="N19:N34">K19+L19+M19</f>
        <v>61444.8</v>
      </c>
      <c r="O19" s="2">
        <f aca="true" t="shared" si="2" ref="O19:T19">SUM(O20:O23)</f>
        <v>0</v>
      </c>
      <c r="P19" s="2">
        <f t="shared" si="2"/>
        <v>0</v>
      </c>
      <c r="Q19" s="2">
        <f t="shared" si="2"/>
        <v>550</v>
      </c>
      <c r="R19" s="2">
        <f t="shared" si="2"/>
        <v>0</v>
      </c>
      <c r="S19" s="2">
        <f t="shared" si="2"/>
        <v>0</v>
      </c>
      <c r="T19" s="2">
        <f t="shared" si="2"/>
        <v>0</v>
      </c>
      <c r="U19" s="2">
        <f aca="true" t="shared" si="3" ref="U19:U34">O19+P19+Q19+T19+R19+S19</f>
        <v>550</v>
      </c>
      <c r="V19" s="47">
        <f>V20+V21+V23+V36+V35</f>
        <v>20758.999999999996</v>
      </c>
      <c r="W19" s="47">
        <f>W20+W21+W23+W36+W35</f>
        <v>0</v>
      </c>
      <c r="X19" s="47">
        <f>X20+X21+X23+X36+X35</f>
        <v>0</v>
      </c>
      <c r="Y19" s="47">
        <f>Y20+Y21+Y23+Y36+Y35</f>
        <v>0</v>
      </c>
      <c r="Z19" s="47">
        <f>Z20+Z21+Z23+Z36+Z35</f>
        <v>19766.9</v>
      </c>
      <c r="AA19" s="48">
        <f aca="true" t="shared" si="4" ref="AA19:AA34">Z19/V19*100</f>
        <v>95.22086805722822</v>
      </c>
    </row>
    <row r="20" spans="1:29" ht="17.25" customHeight="1">
      <c r="A20" s="49" t="s">
        <v>79</v>
      </c>
      <c r="B20" s="8">
        <v>2675</v>
      </c>
      <c r="C20" s="8"/>
      <c r="D20" s="5">
        <v>2543</v>
      </c>
      <c r="E20" s="5">
        <f aca="true" t="shared" si="5" ref="E20:E34">F20+G20+H20</f>
        <v>2593</v>
      </c>
      <c r="F20" s="5">
        <v>2593</v>
      </c>
      <c r="G20" s="5"/>
      <c r="H20" s="5"/>
      <c r="I20" s="5">
        <f>2152+1349</f>
        <v>3501</v>
      </c>
      <c r="J20" s="6">
        <f aca="true" t="shared" si="6" ref="J20:J34">K20+L20+M20</f>
        <v>3528</v>
      </c>
      <c r="K20" s="5">
        <f>2913+224+391</f>
        <v>3528</v>
      </c>
      <c r="L20" s="5"/>
      <c r="M20" s="5"/>
      <c r="N20" s="13">
        <f t="shared" si="1"/>
        <v>3528</v>
      </c>
      <c r="O20" s="5"/>
      <c r="P20" s="5"/>
      <c r="Q20" s="5"/>
      <c r="R20" s="5"/>
      <c r="S20" s="5"/>
      <c r="T20" s="5"/>
      <c r="U20" s="2">
        <f t="shared" si="3"/>
        <v>0</v>
      </c>
      <c r="V20" s="50">
        <v>720</v>
      </c>
      <c r="W20" s="51"/>
      <c r="X20" s="7"/>
      <c r="Y20" s="4"/>
      <c r="Z20" s="43">
        <v>719.7</v>
      </c>
      <c r="AA20" s="48">
        <f t="shared" si="4"/>
        <v>99.95833333333334</v>
      </c>
      <c r="AC20" s="9"/>
    </row>
    <row r="21" spans="1:31" ht="15">
      <c r="A21" s="49" t="s">
        <v>12</v>
      </c>
      <c r="B21" s="8">
        <v>45198</v>
      </c>
      <c r="C21" s="8">
        <f>-834-3694</f>
        <v>-4528</v>
      </c>
      <c r="D21" s="5">
        <v>39830</v>
      </c>
      <c r="E21" s="5">
        <f t="shared" si="5"/>
        <v>47382.1</v>
      </c>
      <c r="F21" s="5">
        <f>42752.1+2800</f>
        <v>45552.1</v>
      </c>
      <c r="G21" s="5"/>
      <c r="H21" s="5">
        <v>1830</v>
      </c>
      <c r="I21" s="5">
        <f>1166+45418</f>
        <v>46584</v>
      </c>
      <c r="J21" s="6">
        <f t="shared" si="6"/>
        <v>49400</v>
      </c>
      <c r="K21" s="5">
        <f>45100+4300</f>
        <v>49400</v>
      </c>
      <c r="L21" s="5"/>
      <c r="M21" s="5"/>
      <c r="N21" s="13">
        <f t="shared" si="1"/>
        <v>49400</v>
      </c>
      <c r="O21" s="5"/>
      <c r="P21" s="5"/>
      <c r="Q21" s="5">
        <v>550</v>
      </c>
      <c r="R21" s="5"/>
      <c r="S21" s="5"/>
      <c r="T21" s="5"/>
      <c r="U21" s="2">
        <f t="shared" si="3"/>
        <v>550</v>
      </c>
      <c r="V21" s="50">
        <v>17719.1</v>
      </c>
      <c r="W21" s="51"/>
      <c r="X21" s="7"/>
      <c r="Y21" s="4"/>
      <c r="Z21" s="43">
        <v>17286.2</v>
      </c>
      <c r="AA21" s="48">
        <f t="shared" si="4"/>
        <v>97.55687365611121</v>
      </c>
      <c r="AE21" s="1"/>
    </row>
    <row r="22" spans="1:27" ht="12.75" customHeight="1" hidden="1">
      <c r="A22" s="52" t="s">
        <v>13</v>
      </c>
      <c r="B22" s="8"/>
      <c r="C22" s="8"/>
      <c r="D22" s="5"/>
      <c r="E22" s="5">
        <f t="shared" si="5"/>
        <v>1740</v>
      </c>
      <c r="F22" s="5">
        <f>500+1240</f>
        <v>1740</v>
      </c>
      <c r="G22" s="5"/>
      <c r="H22" s="5"/>
      <c r="I22" s="5"/>
      <c r="J22" s="6">
        <f t="shared" si="6"/>
        <v>0</v>
      </c>
      <c r="K22" s="5"/>
      <c r="L22" s="5"/>
      <c r="M22" s="5"/>
      <c r="N22" s="13">
        <f t="shared" si="1"/>
        <v>0</v>
      </c>
      <c r="O22" s="5"/>
      <c r="P22" s="5"/>
      <c r="Q22" s="5"/>
      <c r="R22" s="5"/>
      <c r="S22" s="5"/>
      <c r="T22" s="5"/>
      <c r="U22" s="2">
        <f t="shared" si="3"/>
        <v>0</v>
      </c>
      <c r="V22" s="50"/>
      <c r="W22" s="51"/>
      <c r="X22" s="7"/>
      <c r="Y22" s="4"/>
      <c r="Z22" s="43"/>
      <c r="AA22" s="48" t="e">
        <f t="shared" si="4"/>
        <v>#DIV/0!</v>
      </c>
    </row>
    <row r="23" spans="1:27" ht="13.5" customHeight="1">
      <c r="A23" s="52" t="s">
        <v>14</v>
      </c>
      <c r="B23" s="8">
        <v>6000</v>
      </c>
      <c r="C23" s="8"/>
      <c r="D23" s="5">
        <v>3855</v>
      </c>
      <c r="E23" s="5">
        <f t="shared" si="5"/>
        <v>6887.900000000001</v>
      </c>
      <c r="F23" s="5">
        <f>38.1+5349.8+1500</f>
        <v>6887.900000000001</v>
      </c>
      <c r="G23" s="5"/>
      <c r="H23" s="5"/>
      <c r="I23" s="5">
        <v>10000</v>
      </c>
      <c r="J23" s="6">
        <f t="shared" si="6"/>
        <v>8516.8</v>
      </c>
      <c r="K23" s="5">
        <f>9880.8-224-1140</f>
        <v>8516.8</v>
      </c>
      <c r="L23" s="5"/>
      <c r="M23" s="5"/>
      <c r="N23" s="13">
        <f t="shared" si="1"/>
        <v>8516.8</v>
      </c>
      <c r="O23" s="5"/>
      <c r="P23" s="5"/>
      <c r="Q23" s="5"/>
      <c r="R23" s="5"/>
      <c r="S23" s="5"/>
      <c r="T23" s="5"/>
      <c r="U23" s="2">
        <f t="shared" si="3"/>
        <v>0</v>
      </c>
      <c r="V23" s="50">
        <v>493.8</v>
      </c>
      <c r="W23" s="51"/>
      <c r="X23" s="7"/>
      <c r="Y23" s="4"/>
      <c r="Z23" s="43"/>
      <c r="AA23" s="48">
        <f t="shared" si="4"/>
        <v>0</v>
      </c>
    </row>
    <row r="24" spans="1:27" ht="0.75" customHeight="1">
      <c r="A24" s="52" t="s">
        <v>15</v>
      </c>
      <c r="B24" s="8"/>
      <c r="C24" s="8"/>
      <c r="D24" s="11">
        <v>5369</v>
      </c>
      <c r="E24" s="5">
        <f t="shared" si="5"/>
        <v>3884</v>
      </c>
      <c r="F24" s="10">
        <v>3719</v>
      </c>
      <c r="G24" s="10"/>
      <c r="H24" s="10">
        <v>165</v>
      </c>
      <c r="I24" s="10">
        <v>4643.7</v>
      </c>
      <c r="J24" s="6">
        <f t="shared" si="6"/>
        <v>4158</v>
      </c>
      <c r="K24" s="10">
        <v>4078</v>
      </c>
      <c r="L24" s="10"/>
      <c r="M24" s="10">
        <v>80</v>
      </c>
      <c r="N24" s="13">
        <f t="shared" si="1"/>
        <v>4158</v>
      </c>
      <c r="O24" s="10"/>
      <c r="P24" s="10"/>
      <c r="Q24" s="10"/>
      <c r="R24" s="10"/>
      <c r="S24" s="10"/>
      <c r="T24" s="10"/>
      <c r="U24" s="2">
        <f t="shared" si="3"/>
        <v>0</v>
      </c>
      <c r="V24" s="47">
        <f aca="true" t="shared" si="7" ref="V24:V34">N24+U24</f>
        <v>4158</v>
      </c>
      <c r="W24" s="51"/>
      <c r="X24" s="7">
        <v>2007.6</v>
      </c>
      <c r="Y24" s="4">
        <f aca="true" t="shared" si="8" ref="Y24:Y34">K24/X24*100</f>
        <v>203.1281131699542</v>
      </c>
      <c r="Z24" s="43"/>
      <c r="AA24" s="48">
        <f t="shared" si="4"/>
        <v>0</v>
      </c>
    </row>
    <row r="25" spans="1:27" ht="12.75" customHeight="1" hidden="1">
      <c r="A25" s="52" t="s">
        <v>16</v>
      </c>
      <c r="B25" s="8"/>
      <c r="C25" s="8"/>
      <c r="D25" s="11">
        <v>1500</v>
      </c>
      <c r="E25" s="5">
        <f t="shared" si="5"/>
        <v>1500</v>
      </c>
      <c r="F25" s="10">
        <v>1500</v>
      </c>
      <c r="G25" s="10"/>
      <c r="H25" s="10"/>
      <c r="I25" s="10">
        <v>2060</v>
      </c>
      <c r="J25" s="6">
        <f t="shared" si="6"/>
        <v>1500</v>
      </c>
      <c r="K25" s="10">
        <v>1500</v>
      </c>
      <c r="L25" s="10"/>
      <c r="M25" s="10"/>
      <c r="N25" s="13">
        <f t="shared" si="1"/>
        <v>1500</v>
      </c>
      <c r="O25" s="10"/>
      <c r="P25" s="10"/>
      <c r="Q25" s="10"/>
      <c r="R25" s="10"/>
      <c r="S25" s="10"/>
      <c r="T25" s="10"/>
      <c r="U25" s="2">
        <f t="shared" si="3"/>
        <v>0</v>
      </c>
      <c r="V25" s="47">
        <f t="shared" si="7"/>
        <v>1500</v>
      </c>
      <c r="W25" s="51"/>
      <c r="X25" s="7">
        <v>357.4</v>
      </c>
      <c r="Y25" s="4">
        <f t="shared" si="8"/>
        <v>419.6978175713487</v>
      </c>
      <c r="Z25" s="43"/>
      <c r="AA25" s="48">
        <f t="shared" si="4"/>
        <v>0</v>
      </c>
    </row>
    <row r="26" spans="1:27" ht="12.75" customHeight="1" hidden="1">
      <c r="A26" s="52" t="s">
        <v>17</v>
      </c>
      <c r="B26" s="8"/>
      <c r="C26" s="8"/>
      <c r="D26" s="11">
        <v>176</v>
      </c>
      <c r="E26" s="5">
        <f t="shared" si="5"/>
        <v>176</v>
      </c>
      <c r="F26" s="10">
        <v>100</v>
      </c>
      <c r="G26" s="10">
        <v>76</v>
      </c>
      <c r="H26" s="10"/>
      <c r="I26" s="10"/>
      <c r="J26" s="6">
        <f t="shared" si="6"/>
        <v>83</v>
      </c>
      <c r="K26" s="10"/>
      <c r="L26" s="10">
        <v>83</v>
      </c>
      <c r="M26" s="10"/>
      <c r="N26" s="13">
        <f t="shared" si="1"/>
        <v>83</v>
      </c>
      <c r="O26" s="10"/>
      <c r="P26" s="10">
        <v>-83</v>
      </c>
      <c r="Q26" s="10"/>
      <c r="R26" s="10"/>
      <c r="S26" s="10"/>
      <c r="T26" s="10"/>
      <c r="U26" s="2">
        <f t="shared" si="3"/>
        <v>-83</v>
      </c>
      <c r="V26" s="47">
        <f t="shared" si="7"/>
        <v>0</v>
      </c>
      <c r="W26" s="51"/>
      <c r="X26" s="7">
        <v>69</v>
      </c>
      <c r="Y26" s="4">
        <f t="shared" si="8"/>
        <v>0</v>
      </c>
      <c r="Z26" s="43"/>
      <c r="AA26" s="48" t="e">
        <f t="shared" si="4"/>
        <v>#DIV/0!</v>
      </c>
    </row>
    <row r="27" spans="1:27" ht="12.75" customHeight="1" hidden="1">
      <c r="A27" s="52" t="s">
        <v>18</v>
      </c>
      <c r="B27" s="8"/>
      <c r="C27" s="8"/>
      <c r="D27" s="7">
        <v>2024.76</v>
      </c>
      <c r="E27" s="5">
        <f t="shared" si="5"/>
        <v>2034.8</v>
      </c>
      <c r="F27" s="12"/>
      <c r="G27" s="12">
        <v>2034.8</v>
      </c>
      <c r="H27" s="12"/>
      <c r="I27" s="12"/>
      <c r="J27" s="6">
        <f t="shared" si="6"/>
        <v>5309.7</v>
      </c>
      <c r="K27" s="12"/>
      <c r="L27" s="12">
        <f>390.9+1599.8+389+10+2920</f>
        <v>5309.7</v>
      </c>
      <c r="M27" s="12"/>
      <c r="N27" s="13">
        <f t="shared" si="1"/>
        <v>5309.7</v>
      </c>
      <c r="O27" s="12"/>
      <c r="P27" s="12"/>
      <c r="Q27" s="12"/>
      <c r="R27" s="12"/>
      <c r="S27" s="12"/>
      <c r="T27" s="12"/>
      <c r="U27" s="2">
        <f t="shared" si="3"/>
        <v>0</v>
      </c>
      <c r="V27" s="47">
        <f t="shared" si="7"/>
        <v>5309.7</v>
      </c>
      <c r="W27" s="51"/>
      <c r="X27" s="7">
        <v>976.5</v>
      </c>
      <c r="Y27" s="4">
        <f t="shared" si="8"/>
        <v>0</v>
      </c>
      <c r="Z27" s="43"/>
      <c r="AA27" s="48">
        <f t="shared" si="4"/>
        <v>0</v>
      </c>
    </row>
    <row r="28" spans="1:27" ht="12.75" customHeight="1" hidden="1">
      <c r="A28" s="52" t="s">
        <v>19</v>
      </c>
      <c r="B28" s="8"/>
      <c r="C28" s="8"/>
      <c r="D28" s="12">
        <v>1871.8</v>
      </c>
      <c r="E28" s="5">
        <f t="shared" si="5"/>
        <v>0</v>
      </c>
      <c r="F28" s="12"/>
      <c r="G28" s="12"/>
      <c r="H28" s="12"/>
      <c r="I28" s="12"/>
      <c r="J28" s="6">
        <f t="shared" si="6"/>
        <v>0</v>
      </c>
      <c r="K28" s="12"/>
      <c r="L28" s="12"/>
      <c r="M28" s="12"/>
      <c r="N28" s="13">
        <f t="shared" si="1"/>
        <v>0</v>
      </c>
      <c r="O28" s="12">
        <f>1022+840.08+627.9-7.7</f>
        <v>2482.28</v>
      </c>
      <c r="P28" s="12"/>
      <c r="Q28" s="12"/>
      <c r="R28" s="12"/>
      <c r="S28" s="12"/>
      <c r="T28" s="12"/>
      <c r="U28" s="2">
        <f t="shared" si="3"/>
        <v>2482.28</v>
      </c>
      <c r="V28" s="47">
        <f t="shared" si="7"/>
        <v>2482.28</v>
      </c>
      <c r="W28" s="51"/>
      <c r="X28" s="7">
        <v>311.4</v>
      </c>
      <c r="Y28" s="4">
        <f t="shared" si="8"/>
        <v>0</v>
      </c>
      <c r="Z28" s="43"/>
      <c r="AA28" s="48">
        <f t="shared" si="4"/>
        <v>0</v>
      </c>
    </row>
    <row r="29" spans="1:27" ht="12.75" customHeight="1" hidden="1">
      <c r="A29" s="52" t="s">
        <v>20</v>
      </c>
      <c r="B29" s="8"/>
      <c r="C29" s="8"/>
      <c r="D29" s="7">
        <v>6218</v>
      </c>
      <c r="E29" s="5">
        <f t="shared" si="5"/>
        <v>6481.5</v>
      </c>
      <c r="F29" s="12"/>
      <c r="G29" s="12">
        <v>6481.5</v>
      </c>
      <c r="H29" s="12"/>
      <c r="I29" s="12"/>
      <c r="J29" s="6">
        <f t="shared" si="6"/>
        <v>6652</v>
      </c>
      <c r="K29" s="12"/>
      <c r="L29" s="12">
        <v>6652</v>
      </c>
      <c r="M29" s="12"/>
      <c r="N29" s="13">
        <f t="shared" si="1"/>
        <v>6652</v>
      </c>
      <c r="O29" s="12"/>
      <c r="P29" s="12"/>
      <c r="Q29" s="12"/>
      <c r="R29" s="12"/>
      <c r="S29" s="12"/>
      <c r="T29" s="12"/>
      <c r="U29" s="2">
        <f t="shared" si="3"/>
        <v>0</v>
      </c>
      <c r="V29" s="47">
        <f t="shared" si="7"/>
        <v>6652</v>
      </c>
      <c r="W29" s="51"/>
      <c r="X29" s="7">
        <v>2079.9</v>
      </c>
      <c r="Y29" s="4">
        <f t="shared" si="8"/>
        <v>0</v>
      </c>
      <c r="Z29" s="43"/>
      <c r="AA29" s="48">
        <f t="shared" si="4"/>
        <v>0</v>
      </c>
    </row>
    <row r="30" spans="1:27" ht="12.75" customHeight="1" hidden="1">
      <c r="A30" s="52" t="s">
        <v>21</v>
      </c>
      <c r="B30" s="8"/>
      <c r="C30" s="8"/>
      <c r="D30" s="7">
        <v>1555</v>
      </c>
      <c r="E30" s="5">
        <f t="shared" si="5"/>
        <v>1250.8</v>
      </c>
      <c r="F30" s="12">
        <v>1250.8</v>
      </c>
      <c r="G30" s="12"/>
      <c r="H30" s="12"/>
      <c r="I30" s="12"/>
      <c r="J30" s="6">
        <f t="shared" si="6"/>
        <v>0</v>
      </c>
      <c r="K30" s="12"/>
      <c r="L30" s="12"/>
      <c r="M30" s="12"/>
      <c r="N30" s="13">
        <f t="shared" si="1"/>
        <v>0</v>
      </c>
      <c r="O30" s="12"/>
      <c r="P30" s="12"/>
      <c r="Q30" s="12"/>
      <c r="R30" s="12"/>
      <c r="S30" s="12"/>
      <c r="T30" s="12"/>
      <c r="U30" s="2">
        <f t="shared" si="3"/>
        <v>0</v>
      </c>
      <c r="V30" s="47">
        <f t="shared" si="7"/>
        <v>0</v>
      </c>
      <c r="W30" s="51"/>
      <c r="X30" s="7">
        <v>3897.1</v>
      </c>
      <c r="Y30" s="4">
        <f t="shared" si="8"/>
        <v>0</v>
      </c>
      <c r="Z30" s="43"/>
      <c r="AA30" s="48" t="e">
        <f t="shared" si="4"/>
        <v>#DIV/0!</v>
      </c>
    </row>
    <row r="31" spans="1:27" ht="12.75" customHeight="1" hidden="1">
      <c r="A31" s="52" t="s">
        <v>80</v>
      </c>
      <c r="B31" s="8"/>
      <c r="C31" s="8"/>
      <c r="D31" s="7"/>
      <c r="E31" s="5">
        <f t="shared" si="5"/>
        <v>0</v>
      </c>
      <c r="F31" s="12"/>
      <c r="G31" s="12"/>
      <c r="H31" s="12"/>
      <c r="I31" s="12"/>
      <c r="J31" s="6">
        <f t="shared" si="6"/>
        <v>0</v>
      </c>
      <c r="K31" s="12"/>
      <c r="L31" s="12"/>
      <c r="M31" s="12"/>
      <c r="N31" s="13">
        <f t="shared" si="1"/>
        <v>0</v>
      </c>
      <c r="O31" s="12"/>
      <c r="P31" s="12"/>
      <c r="Q31" s="12">
        <v>400</v>
      </c>
      <c r="R31" s="12"/>
      <c r="S31" s="12"/>
      <c r="T31" s="12"/>
      <c r="U31" s="2">
        <f t="shared" si="3"/>
        <v>400</v>
      </c>
      <c r="V31" s="47">
        <f t="shared" si="7"/>
        <v>400</v>
      </c>
      <c r="W31" s="51"/>
      <c r="X31" s="7">
        <v>2166.8</v>
      </c>
      <c r="Y31" s="4">
        <f t="shared" si="8"/>
        <v>0</v>
      </c>
      <c r="Z31" s="43"/>
      <c r="AA31" s="48">
        <f t="shared" si="4"/>
        <v>0</v>
      </c>
    </row>
    <row r="32" spans="1:27" ht="12.75" customHeight="1" hidden="1">
      <c r="A32" s="52" t="s">
        <v>22</v>
      </c>
      <c r="B32" s="8"/>
      <c r="C32" s="8"/>
      <c r="D32" s="7">
        <v>5000</v>
      </c>
      <c r="E32" s="5">
        <f t="shared" si="5"/>
        <v>5000</v>
      </c>
      <c r="F32" s="12">
        <v>5000</v>
      </c>
      <c r="G32" s="12"/>
      <c r="H32" s="12"/>
      <c r="I32" s="12">
        <v>9952</v>
      </c>
      <c r="J32" s="6">
        <f t="shared" si="6"/>
        <v>5553</v>
      </c>
      <c r="K32" s="12">
        <f>9853-4300</f>
        <v>5553</v>
      </c>
      <c r="L32" s="12"/>
      <c r="M32" s="12"/>
      <c r="N32" s="13">
        <f t="shared" si="1"/>
        <v>5553</v>
      </c>
      <c r="O32" s="12"/>
      <c r="P32" s="12"/>
      <c r="Q32" s="12"/>
      <c r="R32" s="12"/>
      <c r="S32" s="12"/>
      <c r="T32" s="12"/>
      <c r="U32" s="2">
        <f t="shared" si="3"/>
        <v>0</v>
      </c>
      <c r="V32" s="47">
        <f t="shared" si="7"/>
        <v>5553</v>
      </c>
      <c r="W32" s="51"/>
      <c r="X32" s="7">
        <v>706.7</v>
      </c>
      <c r="Y32" s="4">
        <f t="shared" si="8"/>
        <v>785.7648224140371</v>
      </c>
      <c r="Z32" s="43"/>
      <c r="AA32" s="48">
        <f t="shared" si="4"/>
        <v>0</v>
      </c>
    </row>
    <row r="33" spans="1:27" ht="12.75" customHeight="1" hidden="1">
      <c r="A33" s="52" t="s">
        <v>23</v>
      </c>
      <c r="B33" s="8"/>
      <c r="C33" s="8"/>
      <c r="D33" s="13"/>
      <c r="E33" s="5">
        <f t="shared" si="5"/>
        <v>0</v>
      </c>
      <c r="F33" s="13"/>
      <c r="G33" s="13"/>
      <c r="H33" s="13"/>
      <c r="I33" s="13"/>
      <c r="J33" s="6">
        <f t="shared" si="6"/>
        <v>0</v>
      </c>
      <c r="K33" s="13"/>
      <c r="L33" s="13"/>
      <c r="M33" s="13"/>
      <c r="N33" s="13">
        <f t="shared" si="1"/>
        <v>0</v>
      </c>
      <c r="O33" s="13"/>
      <c r="P33" s="13"/>
      <c r="Q33" s="13"/>
      <c r="R33" s="13"/>
      <c r="S33" s="13"/>
      <c r="T33" s="13"/>
      <c r="U33" s="2">
        <f t="shared" si="3"/>
        <v>0</v>
      </c>
      <c r="V33" s="47">
        <f t="shared" si="7"/>
        <v>0</v>
      </c>
      <c r="W33" s="51"/>
      <c r="X33" s="7"/>
      <c r="Y33" s="4" t="e">
        <f t="shared" si="8"/>
        <v>#DIV/0!</v>
      </c>
      <c r="Z33" s="43"/>
      <c r="AA33" s="48" t="e">
        <f t="shared" si="4"/>
        <v>#DIV/0!</v>
      </c>
    </row>
    <row r="34" spans="1:27" ht="15" hidden="1">
      <c r="A34" s="52" t="s">
        <v>24</v>
      </c>
      <c r="B34" s="8"/>
      <c r="C34" s="8"/>
      <c r="D34" s="13"/>
      <c r="E34" s="5">
        <f t="shared" si="5"/>
        <v>0</v>
      </c>
      <c r="F34" s="13"/>
      <c r="G34" s="13"/>
      <c r="H34" s="13"/>
      <c r="I34" s="13"/>
      <c r="J34" s="6">
        <f t="shared" si="6"/>
        <v>0</v>
      </c>
      <c r="K34" s="13"/>
      <c r="L34" s="13"/>
      <c r="M34" s="13"/>
      <c r="N34" s="13">
        <f t="shared" si="1"/>
        <v>0</v>
      </c>
      <c r="O34" s="13"/>
      <c r="P34" s="13"/>
      <c r="Q34" s="13"/>
      <c r="R34" s="13"/>
      <c r="S34" s="13"/>
      <c r="T34" s="13"/>
      <c r="U34" s="2">
        <f t="shared" si="3"/>
        <v>0</v>
      </c>
      <c r="V34" s="47">
        <f t="shared" si="7"/>
        <v>0</v>
      </c>
      <c r="W34" s="51"/>
      <c r="X34" s="7"/>
      <c r="Y34" s="4" t="e">
        <f t="shared" si="8"/>
        <v>#DIV/0!</v>
      </c>
      <c r="Z34" s="43"/>
      <c r="AA34" s="48" t="e">
        <f t="shared" si="4"/>
        <v>#DIV/0!</v>
      </c>
    </row>
    <row r="35" spans="1:27" ht="15">
      <c r="A35" s="52" t="s">
        <v>81</v>
      </c>
      <c r="B35" s="8"/>
      <c r="C35" s="8"/>
      <c r="D35" s="13"/>
      <c r="E35" s="5"/>
      <c r="F35" s="13"/>
      <c r="G35" s="13"/>
      <c r="H35" s="13"/>
      <c r="I35" s="13"/>
      <c r="J35" s="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2"/>
      <c r="V35" s="47">
        <v>914</v>
      </c>
      <c r="W35" s="51"/>
      <c r="X35" s="7"/>
      <c r="Y35" s="4"/>
      <c r="Z35" s="43">
        <v>913.8</v>
      </c>
      <c r="AA35" s="48"/>
    </row>
    <row r="36" spans="1:27" ht="15">
      <c r="A36" s="52" t="s">
        <v>82</v>
      </c>
      <c r="B36" s="8"/>
      <c r="C36" s="8"/>
      <c r="D36" s="13"/>
      <c r="E36" s="5"/>
      <c r="F36" s="13"/>
      <c r="G36" s="13"/>
      <c r="H36" s="13"/>
      <c r="I36" s="13"/>
      <c r="J36" s="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2"/>
      <c r="V36" s="50">
        <v>912.1</v>
      </c>
      <c r="W36" s="51"/>
      <c r="X36" s="7"/>
      <c r="Y36" s="4"/>
      <c r="Z36" s="43">
        <v>847.2</v>
      </c>
      <c r="AA36" s="48">
        <f aca="true" t="shared" si="9" ref="AA36:AA82">Z36/V36*100</f>
        <v>92.88455213244163</v>
      </c>
    </row>
    <row r="37" spans="1:27" ht="15">
      <c r="A37" s="53" t="s">
        <v>83</v>
      </c>
      <c r="B37" s="8"/>
      <c r="C37" s="8"/>
      <c r="D37" s="13"/>
      <c r="E37" s="5"/>
      <c r="F37" s="13"/>
      <c r="G37" s="13"/>
      <c r="H37" s="13"/>
      <c r="I37" s="13"/>
      <c r="J37" s="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2"/>
      <c r="V37" s="47">
        <f>V38</f>
        <v>618.3</v>
      </c>
      <c r="W37" s="51"/>
      <c r="X37" s="7"/>
      <c r="Y37" s="4"/>
      <c r="Z37" s="54">
        <f>Z38</f>
        <v>618.3</v>
      </c>
      <c r="AA37" s="48">
        <f t="shared" si="9"/>
        <v>100</v>
      </c>
    </row>
    <row r="38" spans="1:27" ht="15">
      <c r="A38" s="52" t="s">
        <v>84</v>
      </c>
      <c r="B38" s="8"/>
      <c r="C38" s="8"/>
      <c r="D38" s="13"/>
      <c r="E38" s="5"/>
      <c r="F38" s="13"/>
      <c r="G38" s="13"/>
      <c r="H38" s="13"/>
      <c r="I38" s="13"/>
      <c r="J38" s="6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2"/>
      <c r="V38" s="50">
        <v>618.3</v>
      </c>
      <c r="W38" s="51"/>
      <c r="X38" s="7"/>
      <c r="Y38" s="4"/>
      <c r="Z38" s="43">
        <v>618.3</v>
      </c>
      <c r="AA38" s="48">
        <f t="shared" si="9"/>
        <v>100</v>
      </c>
    </row>
    <row r="39" spans="1:27" ht="27" customHeight="1">
      <c r="A39" s="53" t="s">
        <v>25</v>
      </c>
      <c r="B39" s="2">
        <f>SUM(B40:B42)</f>
        <v>900</v>
      </c>
      <c r="C39" s="2">
        <f>SUM(C40:C42)</f>
        <v>0</v>
      </c>
      <c r="D39" s="2">
        <f>SUM(D40:D42)</f>
        <v>508.2</v>
      </c>
      <c r="E39" s="2">
        <f>SUM(E40:E40)</f>
        <v>1315.6</v>
      </c>
      <c r="F39" s="2">
        <f>SUM(F40:F40)</f>
        <v>1315.6</v>
      </c>
      <c r="G39" s="2">
        <f>SUM(G40:G40)</f>
        <v>0</v>
      </c>
      <c r="H39" s="2">
        <f>SUM(H40:H40)</f>
        <v>0</v>
      </c>
      <c r="I39" s="2">
        <f>SUM(I40:I42)</f>
        <v>2460.7</v>
      </c>
      <c r="J39" s="3">
        <f>SUM(J40:J42)</f>
        <v>1440</v>
      </c>
      <c r="K39" s="2">
        <f>SUM(K40:K42)</f>
        <v>1440</v>
      </c>
      <c r="L39" s="2">
        <f>SUM(L40:L42)</f>
        <v>0</v>
      </c>
      <c r="M39" s="2">
        <f>SUM(M40:M42)</f>
        <v>0</v>
      </c>
      <c r="N39" s="46">
        <f>K39+L39+M39</f>
        <v>1440</v>
      </c>
      <c r="O39" s="2">
        <f aca="true" t="shared" si="10" ref="O39:T39">SUM(O40:O42)</f>
        <v>0</v>
      </c>
      <c r="P39" s="2">
        <f t="shared" si="10"/>
        <v>0</v>
      </c>
      <c r="Q39" s="2">
        <f t="shared" si="10"/>
        <v>0</v>
      </c>
      <c r="R39" s="2">
        <f t="shared" si="10"/>
        <v>0</v>
      </c>
      <c r="S39" s="2">
        <f t="shared" si="10"/>
        <v>0</v>
      </c>
      <c r="T39" s="2">
        <f t="shared" si="10"/>
        <v>0</v>
      </c>
      <c r="U39" s="2">
        <f>O39+P39+Q39+T39+R39+S39</f>
        <v>0</v>
      </c>
      <c r="V39" s="47">
        <f>V40+V43</f>
        <v>703.2</v>
      </c>
      <c r="W39" s="47">
        <f>SUM(W40:W40)</f>
        <v>0</v>
      </c>
      <c r="X39" s="47">
        <f>SUM(X40:X40)</f>
        <v>258.6</v>
      </c>
      <c r="Y39" s="47">
        <f>SUM(Y40:Y40)</f>
        <v>556.844547563805</v>
      </c>
      <c r="Z39" s="47">
        <f>Z40+Z43</f>
        <v>608.9</v>
      </c>
      <c r="AA39" s="48">
        <f t="shared" si="9"/>
        <v>86.58987485779294</v>
      </c>
    </row>
    <row r="40" spans="1:27" ht="24" customHeight="1">
      <c r="A40" s="52" t="s">
        <v>26</v>
      </c>
      <c r="B40" s="8">
        <v>900</v>
      </c>
      <c r="C40" s="8"/>
      <c r="D40" s="8">
        <v>508.2</v>
      </c>
      <c r="E40" s="5">
        <f>F40+G40+H40</f>
        <v>1315.6</v>
      </c>
      <c r="F40" s="8">
        <v>1315.6</v>
      </c>
      <c r="G40" s="8"/>
      <c r="H40" s="8"/>
      <c r="I40" s="8">
        <f>960.7+1500</f>
        <v>2460.7</v>
      </c>
      <c r="J40" s="6">
        <f>K40+L40+M40</f>
        <v>1440</v>
      </c>
      <c r="K40" s="8">
        <v>1440</v>
      </c>
      <c r="L40" s="8"/>
      <c r="M40" s="8"/>
      <c r="N40" s="13">
        <f>K40+L40+M40</f>
        <v>1440</v>
      </c>
      <c r="O40" s="8"/>
      <c r="P40" s="8"/>
      <c r="Q40" s="8"/>
      <c r="R40" s="8"/>
      <c r="S40" s="8"/>
      <c r="T40" s="8"/>
      <c r="U40" s="2">
        <f>O40+P40+Q40+T40+R40+S40</f>
        <v>0</v>
      </c>
      <c r="V40" s="50">
        <v>300</v>
      </c>
      <c r="W40" s="51"/>
      <c r="X40" s="7">
        <v>258.6</v>
      </c>
      <c r="Y40" s="4">
        <f>K40/X40*100</f>
        <v>556.844547563805</v>
      </c>
      <c r="Z40" s="43">
        <v>243.2</v>
      </c>
      <c r="AA40" s="48">
        <f t="shared" si="9"/>
        <v>81.06666666666666</v>
      </c>
    </row>
    <row r="41" spans="1:27" ht="15" hidden="1">
      <c r="A41" s="52" t="s">
        <v>27</v>
      </c>
      <c r="B41" s="8"/>
      <c r="C41" s="8"/>
      <c r="D41" s="8"/>
      <c r="E41" s="5">
        <f>F41+G41+H41</f>
        <v>37.5</v>
      </c>
      <c r="F41" s="8">
        <v>12.5</v>
      </c>
      <c r="G41" s="8">
        <v>12.5</v>
      </c>
      <c r="H41" s="8">
        <v>12.5</v>
      </c>
      <c r="I41" s="8"/>
      <c r="J41" s="6">
        <f>K41+L41+M41</f>
        <v>0</v>
      </c>
      <c r="K41" s="8"/>
      <c r="L41" s="8"/>
      <c r="M41" s="8"/>
      <c r="N41" s="13">
        <f>K41+L41+M41</f>
        <v>0</v>
      </c>
      <c r="O41" s="8"/>
      <c r="P41" s="8"/>
      <c r="Q41" s="8"/>
      <c r="R41" s="8"/>
      <c r="S41" s="8"/>
      <c r="T41" s="8"/>
      <c r="U41" s="2">
        <f>O41+P41+Q41+T41+R41+S41</f>
        <v>0</v>
      </c>
      <c r="V41" s="47"/>
      <c r="W41" s="51"/>
      <c r="X41" s="7"/>
      <c r="Y41" s="4" t="e">
        <f>K41/X41*100</f>
        <v>#DIV/0!</v>
      </c>
      <c r="Z41" s="43"/>
      <c r="AA41" s="48" t="e">
        <f t="shared" si="9"/>
        <v>#DIV/0!</v>
      </c>
    </row>
    <row r="42" spans="1:27" ht="12.75" customHeight="1" hidden="1">
      <c r="A42" s="52" t="s">
        <v>28</v>
      </c>
      <c r="B42" s="8">
        <v>0</v>
      </c>
      <c r="C42" s="8"/>
      <c r="D42" s="8">
        <v>0</v>
      </c>
      <c r="E42" s="5">
        <f>F42+G42+H42</f>
        <v>1500</v>
      </c>
      <c r="F42" s="8">
        <v>500</v>
      </c>
      <c r="G42" s="8">
        <v>500</v>
      </c>
      <c r="H42" s="8">
        <v>500</v>
      </c>
      <c r="I42" s="8"/>
      <c r="J42" s="6">
        <f>K42+L42+M42</f>
        <v>0</v>
      </c>
      <c r="K42" s="8"/>
      <c r="L42" s="8"/>
      <c r="M42" s="8"/>
      <c r="N42" s="13">
        <f>K42+L42+M42</f>
        <v>0</v>
      </c>
      <c r="O42" s="8"/>
      <c r="P42" s="8"/>
      <c r="Q42" s="8"/>
      <c r="R42" s="8"/>
      <c r="S42" s="8"/>
      <c r="T42" s="8"/>
      <c r="U42" s="2">
        <f>O42+P42+Q42+T42+R42+S42</f>
        <v>0</v>
      </c>
      <c r="V42" s="47"/>
      <c r="W42" s="51"/>
      <c r="X42" s="7"/>
      <c r="Y42" s="4" t="e">
        <f>K42/X42*100</f>
        <v>#DIV/0!</v>
      </c>
      <c r="Z42" s="43"/>
      <c r="AA42" s="48" t="e">
        <f t="shared" si="9"/>
        <v>#DIV/0!</v>
      </c>
    </row>
    <row r="43" spans="1:27" ht="23.25" customHeight="1">
      <c r="A43" s="52" t="s">
        <v>27</v>
      </c>
      <c r="B43" s="8"/>
      <c r="C43" s="8"/>
      <c r="D43" s="8"/>
      <c r="E43" s="5"/>
      <c r="F43" s="8"/>
      <c r="G43" s="8"/>
      <c r="H43" s="8"/>
      <c r="I43" s="8"/>
      <c r="J43" s="6"/>
      <c r="K43" s="8"/>
      <c r="L43" s="8"/>
      <c r="M43" s="8"/>
      <c r="N43" s="13"/>
      <c r="O43" s="8"/>
      <c r="P43" s="8"/>
      <c r="Q43" s="8"/>
      <c r="R43" s="8"/>
      <c r="S43" s="8"/>
      <c r="T43" s="8"/>
      <c r="U43" s="2"/>
      <c r="V43" s="50">
        <v>403.2</v>
      </c>
      <c r="W43" s="51"/>
      <c r="X43" s="7"/>
      <c r="Y43" s="4"/>
      <c r="Z43" s="43">
        <v>365.7</v>
      </c>
      <c r="AA43" s="48">
        <f t="shared" si="9"/>
        <v>90.69940476190477</v>
      </c>
    </row>
    <row r="44" spans="1:27" ht="15" customHeight="1">
      <c r="A44" s="53" t="s">
        <v>29</v>
      </c>
      <c r="B44" s="2">
        <f>SUM(B45:B49)</f>
        <v>4720</v>
      </c>
      <c r="C44" s="2">
        <f>SUM(C45:C49)</f>
        <v>0</v>
      </c>
      <c r="D44" s="2" t="e">
        <f>D45+#REF!+#REF!+#REF!+#REF!+D49</f>
        <v>#REF!</v>
      </c>
      <c r="E44" s="2" t="e">
        <f>E45+#REF!+#REF!+#REF!+#REF!+E49</f>
        <v>#REF!</v>
      </c>
      <c r="F44" s="2" t="e">
        <f>F45+#REF!+#REF!+#REF!+#REF!+F49</f>
        <v>#REF!</v>
      </c>
      <c r="G44" s="2" t="e">
        <f>G45+#REF!+#REF!+#REF!+#REF!+G49</f>
        <v>#REF!</v>
      </c>
      <c r="H44" s="2" t="e">
        <f>H45+#REF!+#REF!+#REF!+#REF!+H49</f>
        <v>#REF!</v>
      </c>
      <c r="I44" s="2" t="e">
        <f>I45+#REF!+#REF!+#REF!+#REF!+I49+#REF!</f>
        <v>#REF!</v>
      </c>
      <c r="J44" s="3" t="e">
        <f>J45+#REF!+#REF!+#REF!+#REF!+J49+#REF!</f>
        <v>#REF!</v>
      </c>
      <c r="K44" s="2" t="e">
        <f>K45+#REF!+#REF!+#REF!+#REF!+K49+#REF!</f>
        <v>#REF!</v>
      </c>
      <c r="L44" s="2" t="e">
        <f>L45+#REF!+#REF!+#REF!+#REF!+L49+#REF!</f>
        <v>#REF!</v>
      </c>
      <c r="M44" s="2" t="e">
        <f>M45+#REF!+#REF!+#REF!+#REF!+M49+#REF!</f>
        <v>#REF!</v>
      </c>
      <c r="N44" s="46" t="e">
        <f>K44+L44+M44</f>
        <v>#REF!</v>
      </c>
      <c r="O44" s="2" t="e">
        <f>O45+#REF!+#REF!+#REF!+#REF!+O49+#REF!</f>
        <v>#REF!</v>
      </c>
      <c r="P44" s="2" t="e">
        <f>P45+#REF!+#REF!+#REF!+#REF!+P49+#REF!</f>
        <v>#REF!</v>
      </c>
      <c r="Q44" s="2" t="e">
        <f>Q45+#REF!+#REF!+#REF!+#REF!+Q49+#REF!</f>
        <v>#REF!</v>
      </c>
      <c r="R44" s="2" t="e">
        <f>R45+#REF!+#REF!+#REF!+#REF!+R49+#REF!</f>
        <v>#REF!</v>
      </c>
      <c r="S44" s="2" t="e">
        <f>S45+#REF!+#REF!+#REF!+#REF!+S49+#REF!</f>
        <v>#REF!</v>
      </c>
      <c r="T44" s="2" t="e">
        <f>T45+#REF!+#REF!+#REF!+#REF!+T49+#REF!</f>
        <v>#REF!</v>
      </c>
      <c r="U44" s="2" t="e">
        <f>O44+P44+Q44+T44+R44+S44</f>
        <v>#REF!</v>
      </c>
      <c r="V44" s="47">
        <f>V47+V49+V46</f>
        <v>2262.5</v>
      </c>
      <c r="W44" s="47" t="e">
        <f>W47+#REF!+#REF!+#REF!+W49</f>
        <v>#REF!</v>
      </c>
      <c r="X44" s="47" t="e">
        <f>X47+#REF!+#REF!+#REF!+X49</f>
        <v>#REF!</v>
      </c>
      <c r="Y44" s="47" t="e">
        <f>Y47+#REF!+#REF!+#REF!+Y49</f>
        <v>#REF!</v>
      </c>
      <c r="Z44" s="47">
        <f>Z49+Z47+Z46</f>
        <v>1533.4</v>
      </c>
      <c r="AA44" s="48">
        <f t="shared" si="9"/>
        <v>67.77458563535912</v>
      </c>
    </row>
    <row r="45" spans="1:27" ht="12.75" customHeight="1" hidden="1">
      <c r="A45" s="52" t="s">
        <v>30</v>
      </c>
      <c r="B45" s="8">
        <v>2820</v>
      </c>
      <c r="C45" s="8"/>
      <c r="D45" s="8"/>
      <c r="E45" s="5">
        <f>F45+G45+H45</f>
        <v>138</v>
      </c>
      <c r="F45" s="8">
        <v>138</v>
      </c>
      <c r="G45" s="8"/>
      <c r="H45" s="8"/>
      <c r="I45" s="8"/>
      <c r="J45" s="6">
        <f>K45+L45+M45</f>
        <v>0</v>
      </c>
      <c r="K45" s="8"/>
      <c r="L45" s="8"/>
      <c r="M45" s="8"/>
      <c r="N45" s="13">
        <f>K45+L45+M45</f>
        <v>0</v>
      </c>
      <c r="O45" s="8"/>
      <c r="P45" s="8"/>
      <c r="Q45" s="8"/>
      <c r="R45" s="8"/>
      <c r="S45" s="8"/>
      <c r="T45" s="8"/>
      <c r="U45" s="2">
        <f>O45+P45+Q45+T45+R45+S45</f>
        <v>0</v>
      </c>
      <c r="V45" s="47">
        <f>N45+U45</f>
        <v>0</v>
      </c>
      <c r="W45" s="51"/>
      <c r="X45" s="7">
        <v>1880.3</v>
      </c>
      <c r="Y45" s="4">
        <f>K45/X45*100</f>
        <v>0</v>
      </c>
      <c r="Z45" s="43"/>
      <c r="AA45" s="48" t="e">
        <f t="shared" si="9"/>
        <v>#DIV/0!</v>
      </c>
    </row>
    <row r="46" spans="1:27" ht="12" customHeight="1">
      <c r="A46" s="52" t="s">
        <v>85</v>
      </c>
      <c r="B46" s="8"/>
      <c r="C46" s="8"/>
      <c r="D46" s="8"/>
      <c r="E46" s="5"/>
      <c r="F46" s="8"/>
      <c r="G46" s="8"/>
      <c r="H46" s="8"/>
      <c r="I46" s="8"/>
      <c r="J46" s="6"/>
      <c r="K46" s="8"/>
      <c r="L46" s="8"/>
      <c r="M46" s="8"/>
      <c r="N46" s="13"/>
      <c r="O46" s="8"/>
      <c r="P46" s="8"/>
      <c r="Q46" s="8"/>
      <c r="R46" s="8"/>
      <c r="S46" s="8"/>
      <c r="T46" s="8"/>
      <c r="U46" s="2"/>
      <c r="V46" s="50">
        <v>472.1</v>
      </c>
      <c r="W46" s="51"/>
      <c r="X46" s="7"/>
      <c r="Y46" s="4"/>
      <c r="Z46" s="55">
        <v>457</v>
      </c>
      <c r="AA46" s="48">
        <f t="shared" si="9"/>
        <v>96.80152510061427</v>
      </c>
    </row>
    <row r="47" spans="1:27" ht="12" customHeight="1">
      <c r="A47" s="52" t="s">
        <v>86</v>
      </c>
      <c r="B47" s="8"/>
      <c r="C47" s="8"/>
      <c r="D47" s="8"/>
      <c r="E47" s="5"/>
      <c r="F47" s="8"/>
      <c r="G47" s="8"/>
      <c r="H47" s="8"/>
      <c r="I47" s="8"/>
      <c r="J47" s="6"/>
      <c r="K47" s="8"/>
      <c r="L47" s="8"/>
      <c r="M47" s="8"/>
      <c r="N47" s="13"/>
      <c r="O47" s="8"/>
      <c r="P47" s="8"/>
      <c r="Q47" s="8"/>
      <c r="R47" s="8"/>
      <c r="S47" s="8"/>
      <c r="T47" s="8"/>
      <c r="U47" s="2"/>
      <c r="V47" s="50">
        <v>825.4</v>
      </c>
      <c r="W47" s="51"/>
      <c r="X47" s="7"/>
      <c r="Y47" s="4"/>
      <c r="Z47" s="55">
        <v>824.1</v>
      </c>
      <c r="AA47" s="48">
        <f t="shared" si="9"/>
        <v>99.8425006057669</v>
      </c>
    </row>
    <row r="48" spans="1:27" ht="12.75" customHeight="1" hidden="1">
      <c r="A48" s="52" t="s">
        <v>31</v>
      </c>
      <c r="B48" s="8"/>
      <c r="C48" s="8"/>
      <c r="D48" s="8">
        <v>1000</v>
      </c>
      <c r="E48" s="5">
        <f>F48+G48+H48</f>
        <v>3000</v>
      </c>
      <c r="F48" s="7">
        <v>1000</v>
      </c>
      <c r="G48" s="7">
        <v>1000</v>
      </c>
      <c r="H48" s="7">
        <v>1000</v>
      </c>
      <c r="I48" s="8">
        <v>250</v>
      </c>
      <c r="J48" s="6">
        <f>K48+L48+M48</f>
        <v>750</v>
      </c>
      <c r="K48" s="8">
        <v>250</v>
      </c>
      <c r="L48" s="8">
        <v>250</v>
      </c>
      <c r="M48" s="8">
        <v>250</v>
      </c>
      <c r="N48" s="13">
        <f aca="true" t="shared" si="11" ref="N48:N56">K48+L48+M48</f>
        <v>750</v>
      </c>
      <c r="O48" s="8">
        <v>250</v>
      </c>
      <c r="P48" s="8">
        <v>250</v>
      </c>
      <c r="Q48" s="8">
        <v>250</v>
      </c>
      <c r="R48" s="8"/>
      <c r="S48" s="8"/>
      <c r="T48" s="8">
        <v>250</v>
      </c>
      <c r="U48" s="2">
        <f aca="true" t="shared" si="12" ref="U48:U65">O48+P48+Q48+T48+R48+S48</f>
        <v>1000</v>
      </c>
      <c r="V48" s="50"/>
      <c r="W48" s="51"/>
      <c r="X48" s="7"/>
      <c r="Y48" s="4"/>
      <c r="Z48" s="55"/>
      <c r="AA48" s="48" t="e">
        <f t="shared" si="9"/>
        <v>#DIV/0!</v>
      </c>
    </row>
    <row r="49" spans="1:27" ht="14.25" customHeight="1">
      <c r="A49" s="52" t="s">
        <v>32</v>
      </c>
      <c r="B49" s="8">
        <v>1900</v>
      </c>
      <c r="C49" s="8"/>
      <c r="D49" s="8">
        <f>SUM(D50:D51)</f>
        <v>3900</v>
      </c>
      <c r="E49" s="5">
        <f>F49+G49+H49</f>
        <v>7900</v>
      </c>
      <c r="F49" s="7">
        <f>SUM(F50:F51)</f>
        <v>7900</v>
      </c>
      <c r="G49" s="7">
        <f>SUM(G50:G51)</f>
        <v>0</v>
      </c>
      <c r="H49" s="7">
        <f>SUM(H50:H51)</f>
        <v>0</v>
      </c>
      <c r="I49" s="8">
        <f>SUM(I50:I51)</f>
        <v>21100</v>
      </c>
      <c r="J49" s="6">
        <f>K49+L49+M49</f>
        <v>7900</v>
      </c>
      <c r="K49" s="8">
        <f>SUM(K50:K51)</f>
        <v>7900</v>
      </c>
      <c r="L49" s="8">
        <f>SUM(L50:L51)</f>
        <v>0</v>
      </c>
      <c r="M49" s="8">
        <f>SUM(M50:M51)</f>
        <v>0</v>
      </c>
      <c r="N49" s="13">
        <f t="shared" si="11"/>
        <v>7900</v>
      </c>
      <c r="O49" s="8">
        <f aca="true" t="shared" si="13" ref="O49:T49">SUM(O50:O51)</f>
        <v>0</v>
      </c>
      <c r="P49" s="8">
        <f t="shared" si="13"/>
        <v>0</v>
      </c>
      <c r="Q49" s="8">
        <f t="shared" si="13"/>
        <v>0</v>
      </c>
      <c r="R49" s="8">
        <f t="shared" si="13"/>
        <v>0</v>
      </c>
      <c r="S49" s="8">
        <f t="shared" si="13"/>
        <v>0</v>
      </c>
      <c r="T49" s="8">
        <f t="shared" si="13"/>
        <v>0</v>
      </c>
      <c r="U49" s="2">
        <f t="shared" si="12"/>
        <v>0</v>
      </c>
      <c r="V49" s="50">
        <v>965</v>
      </c>
      <c r="W49" s="51"/>
      <c r="X49" s="7"/>
      <c r="Y49" s="4"/>
      <c r="Z49" s="55">
        <v>252.3</v>
      </c>
      <c r="AA49" s="48">
        <f t="shared" si="9"/>
        <v>26.145077720207254</v>
      </c>
    </row>
    <row r="50" spans="1:27" ht="0.75" customHeight="1">
      <c r="A50" s="52" t="s">
        <v>33</v>
      </c>
      <c r="B50" s="8"/>
      <c r="C50" s="8"/>
      <c r="D50" s="8">
        <v>900</v>
      </c>
      <c r="E50" s="5">
        <f>F50+G50+H50</f>
        <v>900</v>
      </c>
      <c r="F50" s="7">
        <v>900</v>
      </c>
      <c r="G50" s="7"/>
      <c r="H50" s="7"/>
      <c r="I50" s="12">
        <v>900</v>
      </c>
      <c r="J50" s="6">
        <f>K50+L50+M50</f>
        <v>900</v>
      </c>
      <c r="K50" s="12">
        <v>900</v>
      </c>
      <c r="L50" s="12"/>
      <c r="M50" s="12"/>
      <c r="N50" s="13">
        <f t="shared" si="11"/>
        <v>900</v>
      </c>
      <c r="O50" s="12"/>
      <c r="P50" s="12"/>
      <c r="Q50" s="12"/>
      <c r="R50" s="12"/>
      <c r="S50" s="12"/>
      <c r="T50" s="12"/>
      <c r="U50" s="2">
        <f t="shared" si="12"/>
        <v>0</v>
      </c>
      <c r="V50" s="47">
        <f>N50+U50</f>
        <v>900</v>
      </c>
      <c r="W50" s="51"/>
      <c r="X50" s="7">
        <v>630</v>
      </c>
      <c r="Y50" s="4">
        <f>K50/X50*100</f>
        <v>142.85714285714286</v>
      </c>
      <c r="Z50" s="43"/>
      <c r="AA50" s="48">
        <f t="shared" si="9"/>
        <v>0</v>
      </c>
    </row>
    <row r="51" spans="1:27" ht="12.75" customHeight="1" hidden="1">
      <c r="A51" s="52" t="s">
        <v>34</v>
      </c>
      <c r="B51" s="8"/>
      <c r="C51" s="8"/>
      <c r="D51" s="8">
        <v>3000</v>
      </c>
      <c r="E51" s="5">
        <f>F51+G51+H51</f>
        <v>7000</v>
      </c>
      <c r="F51" s="7">
        <f>9000-2000</f>
        <v>7000</v>
      </c>
      <c r="G51" s="7"/>
      <c r="H51" s="7"/>
      <c r="I51" s="12">
        <v>20200</v>
      </c>
      <c r="J51" s="6">
        <f>K51+L51+M51</f>
        <v>7000</v>
      </c>
      <c r="K51" s="12">
        <v>7000</v>
      </c>
      <c r="L51" s="12"/>
      <c r="M51" s="12"/>
      <c r="N51" s="13">
        <f t="shared" si="11"/>
        <v>7000</v>
      </c>
      <c r="O51" s="12"/>
      <c r="P51" s="12"/>
      <c r="Q51" s="12"/>
      <c r="R51" s="12"/>
      <c r="S51" s="12"/>
      <c r="T51" s="12"/>
      <c r="U51" s="2">
        <f t="shared" si="12"/>
        <v>0</v>
      </c>
      <c r="V51" s="47">
        <f>N51+U51</f>
        <v>7000</v>
      </c>
      <c r="W51" s="51"/>
      <c r="X51" s="7"/>
      <c r="Y51" s="4"/>
      <c r="Z51" s="43"/>
      <c r="AA51" s="48">
        <f t="shared" si="9"/>
        <v>0</v>
      </c>
    </row>
    <row r="52" spans="1:27" ht="13.5" customHeight="1">
      <c r="A52" s="53" t="s">
        <v>35</v>
      </c>
      <c r="B52" s="2">
        <f aca="true" t="shared" si="14" ref="B52:M52">SUM(B53:B55)</f>
        <v>53545</v>
      </c>
      <c r="C52" s="2">
        <f t="shared" si="14"/>
        <v>-5700</v>
      </c>
      <c r="D52" s="2">
        <f t="shared" si="14"/>
        <v>129531.4</v>
      </c>
      <c r="E52" s="2">
        <f t="shared" si="14"/>
        <v>17579.9</v>
      </c>
      <c r="F52" s="2">
        <f t="shared" si="14"/>
        <v>16579.9</v>
      </c>
      <c r="G52" s="2">
        <f t="shared" si="14"/>
        <v>1000</v>
      </c>
      <c r="H52" s="2">
        <f t="shared" si="14"/>
        <v>0</v>
      </c>
      <c r="I52" s="2">
        <f t="shared" si="14"/>
        <v>48660.3</v>
      </c>
      <c r="J52" s="3">
        <f t="shared" si="14"/>
        <v>22558.7</v>
      </c>
      <c r="K52" s="2">
        <f t="shared" si="14"/>
        <v>22558.7</v>
      </c>
      <c r="L52" s="2">
        <f t="shared" si="14"/>
        <v>0</v>
      </c>
      <c r="M52" s="2">
        <f t="shared" si="14"/>
        <v>0</v>
      </c>
      <c r="N52" s="46">
        <f t="shared" si="11"/>
        <v>22558.7</v>
      </c>
      <c r="O52" s="2">
        <f aca="true" t="shared" si="15" ref="O52:T52">SUM(O53:O55)</f>
        <v>134909.8</v>
      </c>
      <c r="P52" s="2">
        <f t="shared" si="15"/>
        <v>0</v>
      </c>
      <c r="Q52" s="2">
        <f t="shared" si="15"/>
        <v>8539.6</v>
      </c>
      <c r="R52" s="2">
        <f t="shared" si="15"/>
        <v>30445.53</v>
      </c>
      <c r="S52" s="2">
        <f t="shared" si="15"/>
        <v>0</v>
      </c>
      <c r="T52" s="2">
        <f t="shared" si="15"/>
        <v>0</v>
      </c>
      <c r="U52" s="2">
        <f t="shared" si="12"/>
        <v>173894.93</v>
      </c>
      <c r="V52" s="47">
        <f>V53+V54+V55</f>
        <v>28240.4</v>
      </c>
      <c r="W52" s="47" t="e">
        <f>#REF!+W55+W54+W53</f>
        <v>#REF!</v>
      </c>
      <c r="X52" s="47" t="e">
        <f>#REF!+X55+X54+X53</f>
        <v>#REF!</v>
      </c>
      <c r="Y52" s="47" t="e">
        <f>#REF!+Y55+Y54+Y53</f>
        <v>#REF!</v>
      </c>
      <c r="Z52" s="47">
        <f>Z55+Z54+Z53</f>
        <v>26711.5</v>
      </c>
      <c r="AA52" s="48">
        <f t="shared" si="9"/>
        <v>94.58612484242433</v>
      </c>
    </row>
    <row r="53" spans="1:27" ht="15.75" customHeight="1">
      <c r="A53" s="52" t="s">
        <v>36</v>
      </c>
      <c r="B53" s="8">
        <v>0</v>
      </c>
      <c r="C53" s="8"/>
      <c r="D53" s="8">
        <v>2500</v>
      </c>
      <c r="E53" s="5">
        <f>F53+G53+H53</f>
        <v>8584.099999999999</v>
      </c>
      <c r="F53" s="8">
        <f>32888.5-19806.2-4498.2</f>
        <v>8584.099999999999</v>
      </c>
      <c r="G53" s="8"/>
      <c r="H53" s="8"/>
      <c r="I53" s="8">
        <v>10000</v>
      </c>
      <c r="J53" s="6">
        <f>K53+L53+M53</f>
        <v>14319.7</v>
      </c>
      <c r="K53" s="8">
        <f>10000+4319.7</f>
        <v>14319.7</v>
      </c>
      <c r="L53" s="8"/>
      <c r="M53" s="8"/>
      <c r="N53" s="13">
        <f t="shared" si="11"/>
        <v>14319.7</v>
      </c>
      <c r="O53" s="8"/>
      <c r="P53" s="8"/>
      <c r="Q53" s="8">
        <f>8049.6-400</f>
        <v>7649.6</v>
      </c>
      <c r="R53" s="8">
        <f>20445.53+10000</f>
        <v>30445.53</v>
      </c>
      <c r="S53" s="8"/>
      <c r="T53" s="8"/>
      <c r="U53" s="2">
        <f t="shared" si="12"/>
        <v>38095.13</v>
      </c>
      <c r="V53" s="50">
        <v>5700</v>
      </c>
      <c r="W53" s="51"/>
      <c r="X53" s="7"/>
      <c r="Y53" s="4"/>
      <c r="Z53" s="43">
        <v>5492.5</v>
      </c>
      <c r="AA53" s="48">
        <f t="shared" si="9"/>
        <v>96.35964912280703</v>
      </c>
    </row>
    <row r="54" spans="1:27" ht="15">
      <c r="A54" s="52" t="s">
        <v>37</v>
      </c>
      <c r="B54" s="8">
        <v>53545</v>
      </c>
      <c r="C54" s="8">
        <v>-5700</v>
      </c>
      <c r="D54" s="8">
        <v>127031.4</v>
      </c>
      <c r="E54" s="5">
        <f>F54+G54+H54</f>
        <v>8995.800000000003</v>
      </c>
      <c r="F54" s="8">
        <f>100242.1-95206.8+2960.5</f>
        <v>7995.800000000003</v>
      </c>
      <c r="G54" s="8">
        <v>1000</v>
      </c>
      <c r="H54" s="8"/>
      <c r="I54" s="8">
        <f>854.5+445.8</f>
        <v>1300.3</v>
      </c>
      <c r="J54" s="6">
        <f>K54+L54+M54</f>
        <v>0</v>
      </c>
      <c r="K54" s="8"/>
      <c r="L54" s="8"/>
      <c r="M54" s="8"/>
      <c r="N54" s="13">
        <f t="shared" si="11"/>
        <v>0</v>
      </c>
      <c r="O54" s="8">
        <v>134909.8</v>
      </c>
      <c r="P54" s="8"/>
      <c r="Q54" s="8">
        <v>890</v>
      </c>
      <c r="R54" s="8"/>
      <c r="S54" s="8"/>
      <c r="T54" s="8"/>
      <c r="U54" s="2">
        <f t="shared" si="12"/>
        <v>135799.8</v>
      </c>
      <c r="V54" s="50">
        <v>4720</v>
      </c>
      <c r="W54" s="51"/>
      <c r="X54" s="7"/>
      <c r="Y54" s="4"/>
      <c r="Z54" s="55">
        <v>4512.7</v>
      </c>
      <c r="AA54" s="48">
        <f t="shared" si="9"/>
        <v>95.60805084745763</v>
      </c>
    </row>
    <row r="55" spans="1:27" ht="15">
      <c r="A55" s="52" t="s">
        <v>87</v>
      </c>
      <c r="B55" s="8"/>
      <c r="C55" s="8"/>
      <c r="D55" s="8"/>
      <c r="E55" s="5">
        <f>F55+G55+H55</f>
        <v>0</v>
      </c>
      <c r="F55" s="8"/>
      <c r="G55" s="8"/>
      <c r="H55" s="8"/>
      <c r="I55" s="8">
        <v>37360</v>
      </c>
      <c r="J55" s="6">
        <f>K55+L55+M55</f>
        <v>8239</v>
      </c>
      <c r="K55" s="8">
        <v>8239</v>
      </c>
      <c r="L55" s="8"/>
      <c r="M55" s="8"/>
      <c r="N55" s="13">
        <f t="shared" si="11"/>
        <v>8239</v>
      </c>
      <c r="O55" s="8"/>
      <c r="P55" s="8"/>
      <c r="Q55" s="8"/>
      <c r="R55" s="8"/>
      <c r="S55" s="8"/>
      <c r="T55" s="8"/>
      <c r="U55" s="2">
        <f t="shared" si="12"/>
        <v>0</v>
      </c>
      <c r="V55" s="50">
        <v>17820.4</v>
      </c>
      <c r="W55" s="51"/>
      <c r="X55" s="7"/>
      <c r="Y55" s="4"/>
      <c r="Z55" s="43">
        <v>16706.3</v>
      </c>
      <c r="AA55" s="48">
        <f t="shared" si="9"/>
        <v>93.74817624744674</v>
      </c>
    </row>
    <row r="56" spans="1:27" ht="12.75" customHeight="1" hidden="1">
      <c r="A56" s="56" t="s">
        <v>88</v>
      </c>
      <c r="B56" s="8"/>
      <c r="C56" s="8"/>
      <c r="D56" s="8">
        <v>45600</v>
      </c>
      <c r="E56" s="5">
        <f>F56+G56+H56</f>
        <v>62143.5</v>
      </c>
      <c r="F56" s="14">
        <f>64227-2590+506.5</f>
        <v>62143.5</v>
      </c>
      <c r="G56" s="7"/>
      <c r="H56" s="7"/>
      <c r="I56" s="12">
        <v>224152.9</v>
      </c>
      <c r="J56" s="6">
        <f>K56+L56+M56</f>
        <v>68280</v>
      </c>
      <c r="K56" s="12">
        <v>68280</v>
      </c>
      <c r="L56" s="12"/>
      <c r="M56" s="12"/>
      <c r="N56" s="13">
        <f t="shared" si="11"/>
        <v>68280</v>
      </c>
      <c r="O56" s="12">
        <f>O57+O58</f>
        <v>0</v>
      </c>
      <c r="P56" s="12">
        <f>P57+P58</f>
        <v>-2600</v>
      </c>
      <c r="Q56" s="12">
        <f>Q57+Q58</f>
        <v>0</v>
      </c>
      <c r="R56" s="12">
        <f>R57+R58</f>
        <v>21904.87</v>
      </c>
      <c r="S56" s="12"/>
      <c r="T56" s="12">
        <f>T57+T58</f>
        <v>0</v>
      </c>
      <c r="U56" s="2">
        <f t="shared" si="12"/>
        <v>19304.87</v>
      </c>
      <c r="V56" s="47">
        <f aca="true" t="shared" si="16" ref="V56:V61">N56+U56</f>
        <v>87584.87</v>
      </c>
      <c r="W56" s="51"/>
      <c r="X56" s="7">
        <v>3635.7</v>
      </c>
      <c r="Y56" s="4">
        <f>K56/X56*100</f>
        <v>1878.0427428005612</v>
      </c>
      <c r="Z56" s="43"/>
      <c r="AA56" s="48">
        <f t="shared" si="9"/>
        <v>0</v>
      </c>
    </row>
    <row r="57" spans="1:27" ht="12.75" customHeight="1" hidden="1">
      <c r="A57" s="52" t="s">
        <v>89</v>
      </c>
      <c r="B57" s="8"/>
      <c r="C57" s="8"/>
      <c r="D57" s="8"/>
      <c r="E57" s="5"/>
      <c r="F57" s="14"/>
      <c r="G57" s="7"/>
      <c r="H57" s="7"/>
      <c r="I57" s="12"/>
      <c r="J57" s="6"/>
      <c r="K57" s="12"/>
      <c r="L57" s="12"/>
      <c r="M57" s="12"/>
      <c r="N57" s="13">
        <v>13680</v>
      </c>
      <c r="O57" s="12"/>
      <c r="P57" s="12">
        <v>-2600</v>
      </c>
      <c r="Q57" s="12"/>
      <c r="R57" s="12">
        <v>21904.87</v>
      </c>
      <c r="S57" s="12"/>
      <c r="T57" s="12"/>
      <c r="U57" s="2">
        <f t="shared" si="12"/>
        <v>19304.87</v>
      </c>
      <c r="V57" s="47">
        <f t="shared" si="16"/>
        <v>32984.869999999995</v>
      </c>
      <c r="W57" s="51"/>
      <c r="X57" s="7"/>
      <c r="Y57" s="4"/>
      <c r="Z57" s="43"/>
      <c r="AA57" s="48">
        <f t="shared" si="9"/>
        <v>0</v>
      </c>
    </row>
    <row r="58" spans="1:27" ht="12.75" customHeight="1" hidden="1">
      <c r="A58" s="52" t="s">
        <v>90</v>
      </c>
      <c r="B58" s="8"/>
      <c r="C58" s="8"/>
      <c r="D58" s="8"/>
      <c r="E58" s="5"/>
      <c r="F58" s="14"/>
      <c r="G58" s="7"/>
      <c r="H58" s="7"/>
      <c r="I58" s="12"/>
      <c r="J58" s="6"/>
      <c r="K58" s="12"/>
      <c r="L58" s="12"/>
      <c r="M58" s="12"/>
      <c r="N58" s="13">
        <v>54600</v>
      </c>
      <c r="O58" s="12"/>
      <c r="P58" s="12"/>
      <c r="Q58" s="12"/>
      <c r="R58" s="12"/>
      <c r="S58" s="12"/>
      <c r="T58" s="12"/>
      <c r="U58" s="2">
        <f t="shared" si="12"/>
        <v>0</v>
      </c>
      <c r="V58" s="47">
        <f t="shared" si="16"/>
        <v>54600</v>
      </c>
      <c r="W58" s="51"/>
      <c r="X58" s="7"/>
      <c r="Y58" s="4"/>
      <c r="Z58" s="43"/>
      <c r="AA58" s="48">
        <f t="shared" si="9"/>
        <v>0</v>
      </c>
    </row>
    <row r="59" spans="1:27" ht="12.75" customHeight="1" hidden="1">
      <c r="A59" s="52" t="s">
        <v>38</v>
      </c>
      <c r="B59" s="8"/>
      <c r="C59" s="8"/>
      <c r="D59" s="8"/>
      <c r="E59" s="5">
        <f aca="true" t="shared" si="17" ref="E59:E65">F59+G59+H59</f>
        <v>1033</v>
      </c>
      <c r="F59" s="7">
        <v>1033</v>
      </c>
      <c r="G59" s="7"/>
      <c r="H59" s="7"/>
      <c r="I59" s="7"/>
      <c r="J59" s="6">
        <f aca="true" t="shared" si="18" ref="J59:J65">K59+L59+M59</f>
        <v>0</v>
      </c>
      <c r="K59" s="7"/>
      <c r="L59" s="7"/>
      <c r="M59" s="7"/>
      <c r="N59" s="13">
        <f aca="true" t="shared" si="19" ref="N59:N65">K59+L59+M59</f>
        <v>0</v>
      </c>
      <c r="O59" s="7"/>
      <c r="P59" s="7"/>
      <c r="Q59" s="7"/>
      <c r="R59" s="7"/>
      <c r="S59" s="7"/>
      <c r="T59" s="7"/>
      <c r="U59" s="2">
        <f t="shared" si="12"/>
        <v>0</v>
      </c>
      <c r="V59" s="47">
        <f t="shared" si="16"/>
        <v>0</v>
      </c>
      <c r="W59" s="51"/>
      <c r="X59" s="7"/>
      <c r="Y59" s="4" t="e">
        <f>K59/X59*100</f>
        <v>#DIV/0!</v>
      </c>
      <c r="Z59" s="43"/>
      <c r="AA59" s="48" t="e">
        <f t="shared" si="9"/>
        <v>#DIV/0!</v>
      </c>
    </row>
    <row r="60" spans="1:27" ht="12.75" customHeight="1" hidden="1">
      <c r="A60" s="52" t="s">
        <v>39</v>
      </c>
      <c r="B60" s="8"/>
      <c r="C60" s="8"/>
      <c r="D60" s="8"/>
      <c r="E60" s="5">
        <f t="shared" si="17"/>
        <v>32300</v>
      </c>
      <c r="F60" s="12"/>
      <c r="G60" s="12">
        <v>32300</v>
      </c>
      <c r="H60" s="12"/>
      <c r="I60" s="12"/>
      <c r="J60" s="6">
        <f t="shared" si="18"/>
        <v>0</v>
      </c>
      <c r="K60" s="12"/>
      <c r="L60" s="12"/>
      <c r="M60" s="12"/>
      <c r="N60" s="13">
        <f t="shared" si="19"/>
        <v>0</v>
      </c>
      <c r="O60" s="12"/>
      <c r="P60" s="12"/>
      <c r="Q60" s="12">
        <v>4307.8</v>
      </c>
      <c r="R60" s="12"/>
      <c r="S60" s="12"/>
      <c r="T60" s="12"/>
      <c r="U60" s="2">
        <f t="shared" si="12"/>
        <v>4307.8</v>
      </c>
      <c r="V60" s="47">
        <f t="shared" si="16"/>
        <v>4307.8</v>
      </c>
      <c r="W60" s="51"/>
      <c r="X60" s="7">
        <v>4052.8</v>
      </c>
      <c r="Y60" s="4"/>
      <c r="Z60" s="43"/>
      <c r="AA60" s="48">
        <f t="shared" si="9"/>
        <v>0</v>
      </c>
    </row>
    <row r="61" spans="1:27" ht="12.75" customHeight="1" hidden="1">
      <c r="A61" s="52" t="s">
        <v>40</v>
      </c>
      <c r="B61" s="8"/>
      <c r="C61" s="8"/>
      <c r="D61" s="8">
        <v>12632.8</v>
      </c>
      <c r="E61" s="5">
        <f t="shared" si="17"/>
        <v>11690</v>
      </c>
      <c r="F61" s="12">
        <v>11690</v>
      </c>
      <c r="G61" s="12"/>
      <c r="H61" s="12"/>
      <c r="I61" s="12">
        <v>14151.4</v>
      </c>
      <c r="J61" s="6">
        <f t="shared" si="18"/>
        <v>12668</v>
      </c>
      <c r="K61" s="12">
        <v>12668</v>
      </c>
      <c r="L61" s="12"/>
      <c r="M61" s="12"/>
      <c r="N61" s="13">
        <f t="shared" si="19"/>
        <v>12668</v>
      </c>
      <c r="O61" s="12"/>
      <c r="P61" s="12"/>
      <c r="Q61" s="12"/>
      <c r="R61" s="12"/>
      <c r="S61" s="12"/>
      <c r="T61" s="12"/>
      <c r="U61" s="2">
        <f t="shared" si="12"/>
        <v>0</v>
      </c>
      <c r="V61" s="47">
        <f t="shared" si="16"/>
        <v>12668</v>
      </c>
      <c r="W61" s="51"/>
      <c r="X61" s="7">
        <v>6679.7</v>
      </c>
      <c r="Y61" s="4">
        <f>K61/X61*100</f>
        <v>189.64923574412026</v>
      </c>
      <c r="Z61" s="43"/>
      <c r="AA61" s="48">
        <f t="shared" si="9"/>
        <v>0</v>
      </c>
    </row>
    <row r="62" spans="1:27" ht="15" hidden="1">
      <c r="A62" s="52" t="s">
        <v>42</v>
      </c>
      <c r="B62" s="8"/>
      <c r="C62" s="8"/>
      <c r="D62" s="8"/>
      <c r="E62" s="5">
        <f t="shared" si="17"/>
        <v>2190.6</v>
      </c>
      <c r="F62" s="8">
        <v>2190.6</v>
      </c>
      <c r="G62" s="8"/>
      <c r="H62" s="8"/>
      <c r="I62" s="8">
        <v>4150</v>
      </c>
      <c r="J62" s="6">
        <f t="shared" si="18"/>
        <v>2200</v>
      </c>
      <c r="K62" s="8">
        <v>2200</v>
      </c>
      <c r="L62" s="8"/>
      <c r="M62" s="8"/>
      <c r="N62" s="13">
        <f t="shared" si="19"/>
        <v>2200</v>
      </c>
      <c r="O62" s="8"/>
      <c r="P62" s="8">
        <v>-2435.86</v>
      </c>
      <c r="Q62" s="8"/>
      <c r="R62" s="8"/>
      <c r="S62" s="8"/>
      <c r="T62" s="8"/>
      <c r="U62" s="2">
        <f t="shared" si="12"/>
        <v>-2435.86</v>
      </c>
      <c r="V62" s="5"/>
      <c r="W62" s="51"/>
      <c r="X62" s="11"/>
      <c r="Y62" s="4"/>
      <c r="Z62" s="55"/>
      <c r="AA62" s="48" t="e">
        <f t="shared" si="9"/>
        <v>#DIV/0!</v>
      </c>
    </row>
    <row r="63" spans="1:27" ht="0.75" customHeight="1">
      <c r="A63" s="52" t="s">
        <v>43</v>
      </c>
      <c r="B63" s="8"/>
      <c r="C63" s="8"/>
      <c r="D63" s="7">
        <v>20082.2</v>
      </c>
      <c r="E63" s="5">
        <f t="shared" si="17"/>
        <v>17974.6</v>
      </c>
      <c r="F63" s="12">
        <f>17103.1+10.6+179.4</f>
        <v>17293.1</v>
      </c>
      <c r="G63" s="12"/>
      <c r="H63" s="12">
        <v>681.5</v>
      </c>
      <c r="I63" s="12">
        <v>23991.8</v>
      </c>
      <c r="J63" s="6">
        <f t="shared" si="18"/>
        <v>32013.9</v>
      </c>
      <c r="K63" s="12">
        <v>32013.9</v>
      </c>
      <c r="L63" s="12"/>
      <c r="M63" s="12"/>
      <c r="N63" s="13">
        <f t="shared" si="19"/>
        <v>32013.9</v>
      </c>
      <c r="O63" s="12"/>
      <c r="P63" s="12"/>
      <c r="Q63" s="12"/>
      <c r="R63" s="12"/>
      <c r="S63" s="12"/>
      <c r="T63" s="12"/>
      <c r="U63" s="2">
        <f t="shared" si="12"/>
        <v>0</v>
      </c>
      <c r="V63" s="47"/>
      <c r="W63" s="51"/>
      <c r="X63" s="7">
        <v>9658.6</v>
      </c>
      <c r="Y63" s="4">
        <f>K63/X63*100</f>
        <v>331.45486923570706</v>
      </c>
      <c r="Z63" s="43"/>
      <c r="AA63" s="48" t="e">
        <f t="shared" si="9"/>
        <v>#DIV/0!</v>
      </c>
    </row>
    <row r="64" spans="1:27" ht="12.75" customHeight="1" hidden="1">
      <c r="A64" s="52" t="s">
        <v>44</v>
      </c>
      <c r="B64" s="8"/>
      <c r="C64" s="8"/>
      <c r="D64" s="7">
        <v>11179.7</v>
      </c>
      <c r="E64" s="5">
        <f t="shared" si="17"/>
        <v>11179.7</v>
      </c>
      <c r="F64" s="12">
        <v>11179.7</v>
      </c>
      <c r="G64" s="12"/>
      <c r="H64" s="12"/>
      <c r="I64" s="12">
        <v>13681.7</v>
      </c>
      <c r="J64" s="6">
        <f t="shared" si="18"/>
        <v>10991.4</v>
      </c>
      <c r="K64" s="12">
        <v>10991.4</v>
      </c>
      <c r="L64" s="12"/>
      <c r="M64" s="12"/>
      <c r="N64" s="13">
        <f t="shared" si="19"/>
        <v>10991.4</v>
      </c>
      <c r="O64" s="12"/>
      <c r="P64" s="12"/>
      <c r="Q64" s="12"/>
      <c r="R64" s="12"/>
      <c r="S64" s="12"/>
      <c r="T64" s="12"/>
      <c r="U64" s="2">
        <f t="shared" si="12"/>
        <v>0</v>
      </c>
      <c r="V64" s="47">
        <f>N64+U64</f>
        <v>10991.4</v>
      </c>
      <c r="W64" s="51"/>
      <c r="X64" s="7">
        <v>7258.2</v>
      </c>
      <c r="Y64" s="4">
        <f>K64/X64*100</f>
        <v>151.43423989418864</v>
      </c>
      <c r="Z64" s="43"/>
      <c r="AA64" s="48">
        <f t="shared" si="9"/>
        <v>0</v>
      </c>
    </row>
    <row r="65" spans="1:27" ht="12.75" customHeight="1" hidden="1">
      <c r="A65" s="52" t="s">
        <v>45</v>
      </c>
      <c r="B65" s="8"/>
      <c r="C65" s="8"/>
      <c r="D65" s="8"/>
      <c r="E65" s="5">
        <f t="shared" si="17"/>
        <v>0</v>
      </c>
      <c r="F65" s="8"/>
      <c r="G65" s="8"/>
      <c r="H65" s="8"/>
      <c r="I65" s="8"/>
      <c r="J65" s="6">
        <f t="shared" si="18"/>
        <v>0</v>
      </c>
      <c r="K65" s="8"/>
      <c r="L65" s="8"/>
      <c r="M65" s="8"/>
      <c r="N65" s="13">
        <f t="shared" si="19"/>
        <v>0</v>
      </c>
      <c r="O65" s="8"/>
      <c r="P65" s="8"/>
      <c r="Q65" s="8"/>
      <c r="R65" s="8"/>
      <c r="S65" s="8"/>
      <c r="T65" s="8"/>
      <c r="U65" s="2">
        <f t="shared" si="12"/>
        <v>0</v>
      </c>
      <c r="V65" s="47">
        <f>N65+U65</f>
        <v>0</v>
      </c>
      <c r="W65" s="51"/>
      <c r="X65" s="7">
        <v>59619.5</v>
      </c>
      <c r="Y65" s="4">
        <f>K65/X65*100</f>
        <v>0</v>
      </c>
      <c r="Z65" s="43"/>
      <c r="AA65" s="48" t="e">
        <f t="shared" si="9"/>
        <v>#DIV/0!</v>
      </c>
    </row>
    <row r="66" spans="1:27" ht="11.25" customHeight="1">
      <c r="A66" s="53" t="s">
        <v>41</v>
      </c>
      <c r="B66" s="15"/>
      <c r="C66" s="15"/>
      <c r="D66" s="15"/>
      <c r="E66" s="57"/>
      <c r="F66" s="15"/>
      <c r="G66" s="15"/>
      <c r="H66" s="15"/>
      <c r="I66" s="15"/>
      <c r="J66" s="58"/>
      <c r="K66" s="15"/>
      <c r="L66" s="15"/>
      <c r="M66" s="15"/>
      <c r="N66" s="59"/>
      <c r="O66" s="15"/>
      <c r="P66" s="15"/>
      <c r="Q66" s="15"/>
      <c r="R66" s="15"/>
      <c r="S66" s="15"/>
      <c r="T66" s="15"/>
      <c r="U66" s="15"/>
      <c r="V66" s="47">
        <f>V67</f>
        <v>605.1</v>
      </c>
      <c r="W66" s="47">
        <f>W67</f>
        <v>0</v>
      </c>
      <c r="X66" s="47">
        <f>X67</f>
        <v>0</v>
      </c>
      <c r="Y66" s="47">
        <f>Y67</f>
        <v>0</v>
      </c>
      <c r="Z66" s="47">
        <f>Z67</f>
        <v>604.6</v>
      </c>
      <c r="AA66" s="48">
        <f t="shared" si="9"/>
        <v>99.91736902991241</v>
      </c>
    </row>
    <row r="67" spans="1:27" ht="15" customHeight="1">
      <c r="A67" s="60" t="s">
        <v>91</v>
      </c>
      <c r="B67" s="15"/>
      <c r="C67" s="15"/>
      <c r="D67" s="15"/>
      <c r="E67" s="57"/>
      <c r="F67" s="15"/>
      <c r="G67" s="15"/>
      <c r="H67" s="15"/>
      <c r="I67" s="15"/>
      <c r="J67" s="58"/>
      <c r="K67" s="15"/>
      <c r="L67" s="15"/>
      <c r="M67" s="15"/>
      <c r="N67" s="59"/>
      <c r="O67" s="15"/>
      <c r="P67" s="15"/>
      <c r="Q67" s="15"/>
      <c r="R67" s="15"/>
      <c r="S67" s="15"/>
      <c r="T67" s="15"/>
      <c r="U67" s="15"/>
      <c r="V67" s="50">
        <v>605.1</v>
      </c>
      <c r="W67" s="51"/>
      <c r="X67" s="7"/>
      <c r="Y67" s="5"/>
      <c r="Z67" s="61">
        <v>604.6</v>
      </c>
      <c r="AA67" s="48">
        <f t="shared" si="9"/>
        <v>99.91736902991241</v>
      </c>
    </row>
    <row r="68" spans="1:27" ht="14.25" customHeight="1">
      <c r="A68" s="53" t="s">
        <v>46</v>
      </c>
      <c r="B68" s="2">
        <f>SUM(B69:B71)</f>
        <v>4478</v>
      </c>
      <c r="C68" s="2">
        <f>SUM(C69:C71)</f>
        <v>0</v>
      </c>
      <c r="D68" s="2">
        <f>SUM(D69:D71)</f>
        <v>5358.2</v>
      </c>
      <c r="E68" s="2">
        <f aca="true" t="shared" si="20" ref="E68:M68">SUM(E69:E72)</f>
        <v>9716.8</v>
      </c>
      <c r="F68" s="2">
        <f t="shared" si="20"/>
        <v>7876.799999999999</v>
      </c>
      <c r="G68" s="2">
        <f t="shared" si="20"/>
        <v>1840</v>
      </c>
      <c r="H68" s="2">
        <f t="shared" si="20"/>
        <v>0</v>
      </c>
      <c r="I68" s="2">
        <f t="shared" si="20"/>
        <v>10772.8</v>
      </c>
      <c r="J68" s="3">
        <f t="shared" si="20"/>
        <v>8669.3</v>
      </c>
      <c r="K68" s="2">
        <f t="shared" si="20"/>
        <v>8340</v>
      </c>
      <c r="L68" s="2">
        <f t="shared" si="20"/>
        <v>329.3</v>
      </c>
      <c r="M68" s="2">
        <f t="shared" si="20"/>
        <v>0</v>
      </c>
      <c r="N68" s="46">
        <f aca="true" t="shared" si="21" ref="N68:N76">K68+L68+M68</f>
        <v>8669.3</v>
      </c>
      <c r="O68" s="2">
        <f aca="true" t="shared" si="22" ref="O68:T68">SUM(O69:O72)</f>
        <v>0</v>
      </c>
      <c r="P68" s="2">
        <f t="shared" si="22"/>
        <v>0</v>
      </c>
      <c r="Q68" s="2">
        <f t="shared" si="22"/>
        <v>0</v>
      </c>
      <c r="R68" s="2">
        <f t="shared" si="22"/>
        <v>0</v>
      </c>
      <c r="S68" s="2">
        <f t="shared" si="22"/>
        <v>0</v>
      </c>
      <c r="T68" s="2">
        <f t="shared" si="22"/>
        <v>0</v>
      </c>
      <c r="U68" s="2">
        <f aca="true" t="shared" si="23" ref="U68:U76">O68+P68+Q68+T68+R68+S68</f>
        <v>0</v>
      </c>
      <c r="V68" s="47">
        <f>V69</f>
        <v>19126</v>
      </c>
      <c r="W68" s="47">
        <f>SUM(W69:W71)</f>
        <v>0</v>
      </c>
      <c r="X68" s="47">
        <f>SUM(X69:X71)</f>
        <v>0</v>
      </c>
      <c r="Y68" s="47">
        <f>SUM(Y69:Y71)</f>
        <v>0</v>
      </c>
      <c r="Z68" s="47">
        <f>SUM(Z69:Z71)</f>
        <v>18568.5</v>
      </c>
      <c r="AA68" s="48">
        <f t="shared" si="9"/>
        <v>97.08511973230158</v>
      </c>
    </row>
    <row r="69" spans="1:27" ht="14.25" customHeight="1">
      <c r="A69" s="52" t="s">
        <v>92</v>
      </c>
      <c r="B69" s="8">
        <v>4478</v>
      </c>
      <c r="C69" s="8"/>
      <c r="D69" s="8">
        <v>5358.2</v>
      </c>
      <c r="E69" s="5">
        <f>F69+G69+H69</f>
        <v>3072.6</v>
      </c>
      <c r="F69" s="8">
        <v>3072.6</v>
      </c>
      <c r="G69" s="8"/>
      <c r="H69" s="8"/>
      <c r="I69" s="8">
        <f>3106.5</f>
        <v>3106.5</v>
      </c>
      <c r="J69" s="6">
        <f>K69+L69+M69</f>
        <v>2700</v>
      </c>
      <c r="K69" s="8">
        <v>2700</v>
      </c>
      <c r="L69" s="8"/>
      <c r="M69" s="8"/>
      <c r="N69" s="13">
        <f t="shared" si="21"/>
        <v>2700</v>
      </c>
      <c r="O69" s="8"/>
      <c r="P69" s="8"/>
      <c r="Q69" s="8"/>
      <c r="R69" s="8"/>
      <c r="S69" s="8"/>
      <c r="T69" s="8"/>
      <c r="U69" s="2">
        <f t="shared" si="23"/>
        <v>0</v>
      </c>
      <c r="V69" s="50">
        <v>19126</v>
      </c>
      <c r="W69" s="51"/>
      <c r="X69" s="7"/>
      <c r="Y69" s="4"/>
      <c r="Z69" s="43">
        <v>18568.5</v>
      </c>
      <c r="AA69" s="48">
        <f t="shared" si="9"/>
        <v>97.08511973230158</v>
      </c>
    </row>
    <row r="70" spans="1:27" ht="12.75" customHeight="1" hidden="1">
      <c r="A70" s="52" t="s">
        <v>47</v>
      </c>
      <c r="B70" s="8"/>
      <c r="C70" s="8"/>
      <c r="D70" s="8"/>
      <c r="E70" s="5">
        <f>F70+G70+H70</f>
        <v>4268.2</v>
      </c>
      <c r="F70" s="8">
        <v>4268.2</v>
      </c>
      <c r="G70" s="8"/>
      <c r="H70" s="8"/>
      <c r="I70" s="8">
        <v>6666.3</v>
      </c>
      <c r="J70" s="6">
        <f>K70+L70+M70</f>
        <v>5169.3</v>
      </c>
      <c r="K70" s="8">
        <v>4840</v>
      </c>
      <c r="L70" s="8">
        <v>329.3</v>
      </c>
      <c r="M70" s="8"/>
      <c r="N70" s="13">
        <f t="shared" si="21"/>
        <v>5169.3</v>
      </c>
      <c r="O70" s="8"/>
      <c r="P70" s="8"/>
      <c r="Q70" s="8"/>
      <c r="R70" s="8"/>
      <c r="S70" s="8"/>
      <c r="T70" s="8"/>
      <c r="U70" s="2">
        <f t="shared" si="23"/>
        <v>0</v>
      </c>
      <c r="V70" s="50"/>
      <c r="W70" s="51"/>
      <c r="X70" s="7"/>
      <c r="Y70" s="4"/>
      <c r="Z70" s="43"/>
      <c r="AA70" s="48" t="e">
        <f t="shared" si="9"/>
        <v>#DIV/0!</v>
      </c>
    </row>
    <row r="71" spans="1:27" ht="12.75" customHeight="1" hidden="1">
      <c r="A71" s="52" t="s">
        <v>48</v>
      </c>
      <c r="B71" s="8"/>
      <c r="C71" s="8"/>
      <c r="D71" s="8"/>
      <c r="E71" s="5">
        <f>F71+G71+H71</f>
        <v>536</v>
      </c>
      <c r="F71" s="8">
        <v>536</v>
      </c>
      <c r="G71" s="8"/>
      <c r="H71" s="8"/>
      <c r="I71" s="8">
        <v>1000</v>
      </c>
      <c r="J71" s="6">
        <f>K71+L71+M71</f>
        <v>800</v>
      </c>
      <c r="K71" s="8">
        <v>800</v>
      </c>
      <c r="L71" s="8"/>
      <c r="M71" s="8"/>
      <c r="N71" s="13">
        <f t="shared" si="21"/>
        <v>800</v>
      </c>
      <c r="O71" s="8"/>
      <c r="P71" s="8"/>
      <c r="Q71" s="8"/>
      <c r="R71" s="8"/>
      <c r="S71" s="8"/>
      <c r="T71" s="8"/>
      <c r="U71" s="2">
        <f t="shared" si="23"/>
        <v>0</v>
      </c>
      <c r="V71" s="50"/>
      <c r="W71" s="51"/>
      <c r="X71" s="7"/>
      <c r="Y71" s="4"/>
      <c r="Z71" s="43"/>
      <c r="AA71" s="48" t="e">
        <f t="shared" si="9"/>
        <v>#DIV/0!</v>
      </c>
    </row>
    <row r="72" spans="1:27" ht="12.75" customHeight="1" hidden="1">
      <c r="A72" s="52" t="s">
        <v>49</v>
      </c>
      <c r="B72" s="8"/>
      <c r="C72" s="8"/>
      <c r="D72" s="8"/>
      <c r="E72" s="5">
        <f>F72+G72+H72</f>
        <v>1840</v>
      </c>
      <c r="F72" s="8"/>
      <c r="G72" s="8">
        <v>1840</v>
      </c>
      <c r="H72" s="8"/>
      <c r="I72" s="8"/>
      <c r="J72" s="6">
        <f>K72+L72+M72</f>
        <v>0</v>
      </c>
      <c r="K72" s="8"/>
      <c r="L72" s="8"/>
      <c r="M72" s="8"/>
      <c r="N72" s="13">
        <f t="shared" si="21"/>
        <v>0</v>
      </c>
      <c r="O72" s="8"/>
      <c r="P72" s="8"/>
      <c r="Q72" s="8"/>
      <c r="R72" s="8"/>
      <c r="S72" s="8"/>
      <c r="T72" s="8"/>
      <c r="U72" s="2">
        <f t="shared" si="23"/>
        <v>0</v>
      </c>
      <c r="V72" s="47">
        <f>N72+U72</f>
        <v>0</v>
      </c>
      <c r="W72" s="51"/>
      <c r="X72" s="7">
        <v>881.2</v>
      </c>
      <c r="Y72" s="4">
        <f>K72/X72*100</f>
        <v>0</v>
      </c>
      <c r="Z72" s="43"/>
      <c r="AA72" s="48" t="e">
        <f t="shared" si="9"/>
        <v>#DIV/0!</v>
      </c>
    </row>
    <row r="73" spans="1:27" ht="13.5" customHeight="1">
      <c r="A73" s="53" t="s">
        <v>50</v>
      </c>
      <c r="B73" s="2">
        <f aca="true" t="shared" si="24" ref="B73:M73">SUM(B74:B75)</f>
        <v>1000</v>
      </c>
      <c r="C73" s="2">
        <f t="shared" si="24"/>
        <v>0</v>
      </c>
      <c r="D73" s="2">
        <f t="shared" si="24"/>
        <v>8000</v>
      </c>
      <c r="E73" s="2">
        <f t="shared" si="24"/>
        <v>4306</v>
      </c>
      <c r="F73" s="2">
        <f t="shared" si="24"/>
        <v>4146</v>
      </c>
      <c r="G73" s="2">
        <f t="shared" si="24"/>
        <v>0</v>
      </c>
      <c r="H73" s="2">
        <f t="shared" si="24"/>
        <v>160</v>
      </c>
      <c r="I73" s="2">
        <f t="shared" si="24"/>
        <v>13086</v>
      </c>
      <c r="J73" s="3">
        <f t="shared" si="24"/>
        <v>4200</v>
      </c>
      <c r="K73" s="2">
        <f t="shared" si="24"/>
        <v>4200</v>
      </c>
      <c r="L73" s="2">
        <f t="shared" si="24"/>
        <v>0</v>
      </c>
      <c r="M73" s="2">
        <f t="shared" si="24"/>
        <v>0</v>
      </c>
      <c r="N73" s="46">
        <f t="shared" si="21"/>
        <v>4200</v>
      </c>
      <c r="O73" s="2">
        <f aca="true" t="shared" si="25" ref="O73:T73">SUM(O74:O75)</f>
        <v>0</v>
      </c>
      <c r="P73" s="2">
        <f t="shared" si="25"/>
        <v>0</v>
      </c>
      <c r="Q73" s="2">
        <f t="shared" si="25"/>
        <v>0</v>
      </c>
      <c r="R73" s="2">
        <f t="shared" si="25"/>
        <v>0</v>
      </c>
      <c r="S73" s="2">
        <f t="shared" si="25"/>
        <v>0</v>
      </c>
      <c r="T73" s="2">
        <f t="shared" si="25"/>
        <v>0</v>
      </c>
      <c r="U73" s="2">
        <f t="shared" si="23"/>
        <v>0</v>
      </c>
      <c r="V73" s="47">
        <f>SUM(V74:V75)</f>
        <v>7742.6</v>
      </c>
      <c r="W73" s="47">
        <f>SUM(W74:W75)</f>
        <v>0</v>
      </c>
      <c r="X73" s="47">
        <f>SUM(X74:X75)</f>
        <v>0</v>
      </c>
      <c r="Y73" s="47">
        <f>SUM(Y74:Y75)</f>
        <v>0</v>
      </c>
      <c r="Z73" s="47">
        <f>SUM(Z74:Z75)</f>
        <v>7688.6</v>
      </c>
      <c r="AA73" s="48">
        <f t="shared" si="9"/>
        <v>99.3025598636117</v>
      </c>
    </row>
    <row r="74" spans="1:27" ht="12.75" customHeight="1" hidden="1">
      <c r="A74" s="62" t="s">
        <v>93</v>
      </c>
      <c r="B74" s="8"/>
      <c r="C74" s="8"/>
      <c r="D74" s="8"/>
      <c r="E74" s="5">
        <f>F74+G74+H74</f>
        <v>0</v>
      </c>
      <c r="F74" s="8"/>
      <c r="G74" s="8"/>
      <c r="H74" s="8"/>
      <c r="I74" s="8"/>
      <c r="J74" s="6"/>
      <c r="K74" s="8"/>
      <c r="L74" s="8"/>
      <c r="M74" s="8"/>
      <c r="N74" s="13">
        <f t="shared" si="21"/>
        <v>0</v>
      </c>
      <c r="O74" s="8"/>
      <c r="P74" s="8"/>
      <c r="Q74" s="8"/>
      <c r="R74" s="8"/>
      <c r="S74" s="8"/>
      <c r="T74" s="8"/>
      <c r="U74" s="2">
        <f t="shared" si="23"/>
        <v>0</v>
      </c>
      <c r="V74" s="50"/>
      <c r="W74" s="51"/>
      <c r="X74" s="7"/>
      <c r="Y74" s="4"/>
      <c r="Z74" s="43"/>
      <c r="AA74" s="48" t="e">
        <f t="shared" si="9"/>
        <v>#DIV/0!</v>
      </c>
    </row>
    <row r="75" spans="1:27" ht="14.25" customHeight="1">
      <c r="A75" s="62" t="s">
        <v>51</v>
      </c>
      <c r="B75" s="8">
        <v>1000</v>
      </c>
      <c r="C75" s="8"/>
      <c r="D75" s="8">
        <v>8000</v>
      </c>
      <c r="E75" s="5">
        <f>F75+G75+H75</f>
        <v>4306</v>
      </c>
      <c r="F75" s="8">
        <f>3000+1146</f>
        <v>4146</v>
      </c>
      <c r="G75" s="8"/>
      <c r="H75" s="8">
        <v>160</v>
      </c>
      <c r="I75" s="8">
        <v>13086</v>
      </c>
      <c r="J75" s="6">
        <f>K75+L75+M75</f>
        <v>4200</v>
      </c>
      <c r="K75" s="8">
        <v>4200</v>
      </c>
      <c r="L75" s="8"/>
      <c r="M75" s="8"/>
      <c r="N75" s="13">
        <f t="shared" si="21"/>
        <v>4200</v>
      </c>
      <c r="O75" s="8"/>
      <c r="P75" s="8"/>
      <c r="Q75" s="8"/>
      <c r="R75" s="8"/>
      <c r="S75" s="8"/>
      <c r="T75" s="8"/>
      <c r="U75" s="2">
        <f t="shared" si="23"/>
        <v>0</v>
      </c>
      <c r="V75" s="50">
        <v>7742.6</v>
      </c>
      <c r="W75" s="51"/>
      <c r="X75" s="7"/>
      <c r="Y75" s="4"/>
      <c r="Z75" s="63">
        <v>7688.6</v>
      </c>
      <c r="AA75" s="48">
        <f t="shared" si="9"/>
        <v>99.3025598636117</v>
      </c>
    </row>
    <row r="76" spans="1:27" ht="12.75" customHeight="1" hidden="1">
      <c r="A76" s="52" t="s">
        <v>52</v>
      </c>
      <c r="B76" s="8"/>
      <c r="C76" s="8"/>
      <c r="D76" s="8">
        <v>4600</v>
      </c>
      <c r="E76" s="5">
        <f>F76+G76+H76</f>
        <v>7600</v>
      </c>
      <c r="F76" s="12">
        <v>7600</v>
      </c>
      <c r="G76" s="12"/>
      <c r="H76" s="12"/>
      <c r="I76" s="12">
        <v>5257</v>
      </c>
      <c r="J76" s="6">
        <f>K76+L76+M76</f>
        <v>5100</v>
      </c>
      <c r="K76" s="7">
        <f>4600+600-100</f>
        <v>5100</v>
      </c>
      <c r="L76" s="12"/>
      <c r="M76" s="12"/>
      <c r="N76" s="13">
        <f t="shared" si="21"/>
        <v>5100</v>
      </c>
      <c r="O76" s="12"/>
      <c r="P76" s="12"/>
      <c r="Q76" s="12"/>
      <c r="R76" s="12"/>
      <c r="S76" s="12"/>
      <c r="T76" s="12"/>
      <c r="U76" s="2">
        <f t="shared" si="23"/>
        <v>0</v>
      </c>
      <c r="V76" s="47">
        <f>N76+U76</f>
        <v>5100</v>
      </c>
      <c r="W76" s="51"/>
      <c r="X76" s="7">
        <v>3408.6</v>
      </c>
      <c r="Y76" s="4">
        <f>K76/X76*100</f>
        <v>149.62154550255238</v>
      </c>
      <c r="Z76" s="43"/>
      <c r="AA76" s="48">
        <f t="shared" si="9"/>
        <v>0</v>
      </c>
    </row>
    <row r="77" spans="1:27" ht="24" customHeight="1">
      <c r="A77" s="52" t="s">
        <v>94</v>
      </c>
      <c r="B77" s="8"/>
      <c r="C77" s="8"/>
      <c r="D77" s="8"/>
      <c r="E77" s="5"/>
      <c r="F77" s="12"/>
      <c r="G77" s="12"/>
      <c r="H77" s="12"/>
      <c r="I77" s="12"/>
      <c r="J77" s="6"/>
      <c r="K77" s="7"/>
      <c r="L77" s="12"/>
      <c r="M77" s="12"/>
      <c r="N77" s="13"/>
      <c r="O77" s="12"/>
      <c r="P77" s="12"/>
      <c r="Q77" s="12"/>
      <c r="R77" s="12"/>
      <c r="S77" s="12"/>
      <c r="T77" s="12"/>
      <c r="U77" s="2"/>
      <c r="V77" s="47">
        <v>5</v>
      </c>
      <c r="W77" s="51"/>
      <c r="X77" s="7"/>
      <c r="Y77" s="4"/>
      <c r="Z77" s="55">
        <v>5</v>
      </c>
      <c r="AA77" s="48">
        <f t="shared" si="9"/>
        <v>100</v>
      </c>
    </row>
    <row r="78" spans="1:27" ht="12" customHeight="1">
      <c r="A78" s="53" t="s">
        <v>53</v>
      </c>
      <c r="B78" s="2" t="e">
        <f>SUM(#REF!)</f>
        <v>#REF!</v>
      </c>
      <c r="C78" s="2" t="e">
        <f>SUM(#REF!)</f>
        <v>#REF!</v>
      </c>
      <c r="D78" s="2" t="e">
        <f>SUM(#REF!)</f>
        <v>#REF!</v>
      </c>
      <c r="E78" s="2">
        <f aca="true" t="shared" si="26" ref="E78:M78">SUM(E79:E81)</f>
        <v>37405.2</v>
      </c>
      <c r="F78" s="2">
        <f t="shared" si="26"/>
        <v>37405.2</v>
      </c>
      <c r="G78" s="2">
        <f t="shared" si="26"/>
        <v>0</v>
      </c>
      <c r="H78" s="2">
        <f t="shared" si="26"/>
        <v>0</v>
      </c>
      <c r="I78" s="2">
        <f t="shared" si="26"/>
        <v>1024</v>
      </c>
      <c r="J78" s="3">
        <f t="shared" si="26"/>
        <v>0</v>
      </c>
      <c r="K78" s="2">
        <f t="shared" si="26"/>
        <v>1024</v>
      </c>
      <c r="L78" s="2">
        <f t="shared" si="26"/>
        <v>0</v>
      </c>
      <c r="M78" s="2">
        <f t="shared" si="26"/>
        <v>0</v>
      </c>
      <c r="N78" s="46">
        <f>K78+L78+M78</f>
        <v>1024</v>
      </c>
      <c r="O78" s="2">
        <f aca="true" t="shared" si="27" ref="O78:T78">SUM(O79:O81)</f>
        <v>0</v>
      </c>
      <c r="P78" s="2">
        <f t="shared" si="27"/>
        <v>2600</v>
      </c>
      <c r="Q78" s="2">
        <f t="shared" si="27"/>
        <v>0</v>
      </c>
      <c r="R78" s="2">
        <f t="shared" si="27"/>
        <v>0</v>
      </c>
      <c r="S78" s="2">
        <f t="shared" si="27"/>
        <v>0</v>
      </c>
      <c r="T78" s="2">
        <f t="shared" si="27"/>
        <v>0</v>
      </c>
      <c r="U78" s="2">
        <f aca="true" t="shared" si="28" ref="U78:U83">O78+P78+Q78+T78+R78+S78</f>
        <v>2600</v>
      </c>
      <c r="V78" s="47">
        <f>SUM(V79:V80)</f>
        <v>331.6</v>
      </c>
      <c r="W78" s="47">
        <f>SUM(W79:W80)</f>
        <v>0</v>
      </c>
      <c r="X78" s="47">
        <f>SUM(X79:X80)</f>
        <v>0</v>
      </c>
      <c r="Y78" s="47">
        <f>SUM(Y79:Y80)</f>
        <v>0</v>
      </c>
      <c r="Z78" s="47">
        <f>SUM(Z79:Z80)</f>
        <v>331.6</v>
      </c>
      <c r="AA78" s="48">
        <f t="shared" si="9"/>
        <v>100</v>
      </c>
    </row>
    <row r="79" spans="1:27" ht="12.75" customHeight="1" hidden="1">
      <c r="A79" s="52" t="s">
        <v>54</v>
      </c>
      <c r="B79" s="8"/>
      <c r="C79" s="8"/>
      <c r="D79" s="8"/>
      <c r="E79" s="5">
        <f>F79+G79+H79</f>
        <v>0</v>
      </c>
      <c r="F79" s="8"/>
      <c r="G79" s="8"/>
      <c r="H79" s="8"/>
      <c r="I79" s="8"/>
      <c r="J79" s="6"/>
      <c r="K79" s="8"/>
      <c r="L79" s="8"/>
      <c r="M79" s="8"/>
      <c r="N79" s="13">
        <f>K79+L79+M79</f>
        <v>0</v>
      </c>
      <c r="O79" s="8"/>
      <c r="P79" s="8"/>
      <c r="Q79" s="8"/>
      <c r="R79" s="8"/>
      <c r="S79" s="8"/>
      <c r="T79" s="8"/>
      <c r="U79" s="2">
        <f t="shared" si="28"/>
        <v>0</v>
      </c>
      <c r="V79" s="50"/>
      <c r="W79" s="64"/>
      <c r="X79" s="7"/>
      <c r="Y79" s="4"/>
      <c r="Z79" s="43"/>
      <c r="AA79" s="48" t="e">
        <f t="shared" si="9"/>
        <v>#DIV/0!</v>
      </c>
    </row>
    <row r="80" spans="1:27" ht="14.25" customHeight="1">
      <c r="A80" s="52" t="s">
        <v>95</v>
      </c>
      <c r="B80" s="8"/>
      <c r="C80" s="8"/>
      <c r="D80" s="8"/>
      <c r="E80" s="5">
        <f>F80+G80+H80</f>
        <v>0</v>
      </c>
      <c r="F80" s="8"/>
      <c r="G80" s="8"/>
      <c r="H80" s="8"/>
      <c r="I80" s="8">
        <v>1024</v>
      </c>
      <c r="J80" s="6"/>
      <c r="K80" s="8">
        <v>1024</v>
      </c>
      <c r="L80" s="8"/>
      <c r="M80" s="8"/>
      <c r="N80" s="13">
        <f>K80+L80+M80</f>
        <v>1024</v>
      </c>
      <c r="O80" s="8"/>
      <c r="P80" s="8">
        <v>2600</v>
      </c>
      <c r="Q80" s="8"/>
      <c r="R80" s="8"/>
      <c r="S80" s="8"/>
      <c r="T80" s="8"/>
      <c r="U80" s="2">
        <f t="shared" si="28"/>
        <v>2600</v>
      </c>
      <c r="V80" s="50">
        <v>331.6</v>
      </c>
      <c r="W80" s="64"/>
      <c r="X80" s="7"/>
      <c r="Y80" s="4"/>
      <c r="Z80" s="43">
        <v>331.6</v>
      </c>
      <c r="AA80" s="48">
        <f t="shared" si="9"/>
        <v>100</v>
      </c>
    </row>
    <row r="81" spans="1:27" ht="12.75" customHeight="1" hidden="1">
      <c r="A81" s="52" t="s">
        <v>55</v>
      </c>
      <c r="B81" s="8"/>
      <c r="C81" s="8"/>
      <c r="D81" s="8"/>
      <c r="E81" s="5">
        <f>F81+G81+H81</f>
        <v>37405.2</v>
      </c>
      <c r="F81" s="8">
        <f>35055.2+2350</f>
        <v>37405.2</v>
      </c>
      <c r="G81" s="8"/>
      <c r="H81" s="8"/>
      <c r="I81" s="8"/>
      <c r="J81" s="6">
        <f>K81+L81+M81</f>
        <v>0</v>
      </c>
      <c r="K81" s="8"/>
      <c r="L81" s="8"/>
      <c r="M81" s="8"/>
      <c r="N81" s="13">
        <f>K81+L81+M81</f>
        <v>0</v>
      </c>
      <c r="O81" s="8"/>
      <c r="P81" s="8"/>
      <c r="Q81" s="8"/>
      <c r="R81" s="8"/>
      <c r="S81" s="8"/>
      <c r="T81" s="8"/>
      <c r="U81" s="2">
        <f t="shared" si="28"/>
        <v>0</v>
      </c>
      <c r="V81" s="47">
        <f>N81+U81</f>
        <v>0</v>
      </c>
      <c r="W81" s="64"/>
      <c r="X81" s="7"/>
      <c r="Y81" s="4"/>
      <c r="Z81" s="43"/>
      <c r="AA81" s="48" t="e">
        <f t="shared" si="9"/>
        <v>#DIV/0!</v>
      </c>
    </row>
    <row r="82" spans="1:27" ht="14.25" customHeight="1">
      <c r="A82" s="65" t="s">
        <v>56</v>
      </c>
      <c r="B82" s="2" t="e">
        <f>SUM(B19+B39+B44+B52+#REF!+B68+B73+#REF!+B78)</f>
        <v>#REF!</v>
      </c>
      <c r="C82" s="2" t="e">
        <f>SUM(C19+C39+C44+C52+#REF!+C68+C73+#REF!+C78)</f>
        <v>#REF!</v>
      </c>
      <c r="D82" s="4" t="e">
        <f>SUM(D19+D39+D44+D52+#REF!+#REF!+D68+D73+#REF!+D78)</f>
        <v>#REF!</v>
      </c>
      <c r="E82" s="4" t="e">
        <f>SUM(E19+E39+E44+E52+#REF!+#REF!+E68+E73+#REF!+E78)</f>
        <v>#REF!</v>
      </c>
      <c r="F82" s="4" t="e">
        <f>SUM(F19+F39+F44+F52+#REF!+#REF!+F68+F73+#REF!+F78)</f>
        <v>#REF!</v>
      </c>
      <c r="G82" s="4" t="e">
        <f>SUM(G19+G39+G44+G52+#REF!+#REF!+G68+G73+#REF!+G78)</f>
        <v>#REF!</v>
      </c>
      <c r="H82" s="4" t="e">
        <f>SUM(H19+H39+H44+H52+#REF!+#REF!+H68+H73+#REF!+H78)</f>
        <v>#REF!</v>
      </c>
      <c r="I82" s="4" t="e">
        <f>SUM(I19+I39+I44+I52+#REF!+#REF!+I68+I73+#REF!+I78)</f>
        <v>#REF!</v>
      </c>
      <c r="J82" s="16" t="e">
        <f>SUM(J19+J39+J44+J52+#REF!+#REF!+J68+J73+#REF!+J78)</f>
        <v>#REF!</v>
      </c>
      <c r="K82" s="4" t="e">
        <f>SUM(K19+K39+K44+K52+#REF!+#REF!+K68+K73+#REF!+K78)</f>
        <v>#REF!</v>
      </c>
      <c r="L82" s="4" t="e">
        <f>SUM(L19+L39+L44+L52+#REF!+#REF!+L68+L73+#REF!+L78)</f>
        <v>#REF!</v>
      </c>
      <c r="M82" s="4" t="e">
        <f>SUM(M19+M39+M44+M52+#REF!+#REF!+M68+M73+#REF!+M78)</f>
        <v>#REF!</v>
      </c>
      <c r="N82" s="66" t="e">
        <f>K82+L82+M82</f>
        <v>#REF!</v>
      </c>
      <c r="O82" s="47" t="e">
        <f>SUM(O19+O39+O44+O52+#REF!+#REF!+O68+O73+#REF!+O78)</f>
        <v>#REF!</v>
      </c>
      <c r="P82" s="47" t="e">
        <f>SUM(P19+P39+P44+P52+#REF!+#REF!+P68+P73+#REF!+P78)</f>
        <v>#REF!</v>
      </c>
      <c r="Q82" s="67" t="e">
        <f>SUM(Q19+Q39+Q44+Q52+#REF!+#REF!+Q68+Q73+#REF!+Q78)</f>
        <v>#REF!</v>
      </c>
      <c r="R82" s="47" t="e">
        <f>SUM(R19+R39+R44+R52+#REF!+#REF!+R68+R73+#REF!+R78)</f>
        <v>#REF!</v>
      </c>
      <c r="S82" s="47" t="e">
        <f>SUM(S19+S39+S44+S52+#REF!+#REF!+S68+S73+#REF!+S78)</f>
        <v>#REF!</v>
      </c>
      <c r="T82" s="47" t="e">
        <f>SUM(T19+T39+T44+T52+#REF!+#REF!+T68+T73+#REF!+T78)</f>
        <v>#REF!</v>
      </c>
      <c r="U82" s="2" t="e">
        <f t="shared" si="28"/>
        <v>#REF!</v>
      </c>
      <c r="V82" s="68">
        <f>V19+V37+V39+V44+V52+V68+V73+V78+V66+V77</f>
        <v>80393.70000000001</v>
      </c>
      <c r="W82" s="68" t="e">
        <f>W19+W37+W39+W44+W52+W68+W73+W78+W66+W77</f>
        <v>#REF!</v>
      </c>
      <c r="X82" s="68" t="e">
        <f>X19+X37+X39+X44+X52+X68+X73+X78+X66+X77</f>
        <v>#REF!</v>
      </c>
      <c r="Y82" s="68" t="e">
        <f>Y19+Y37+Y39+Y44+Y52+Y68+Y73+Y78+Y66+Y77</f>
        <v>#REF!</v>
      </c>
      <c r="Z82" s="68">
        <f>Z19+Z37+Z39+Z44+Z52+Z68+Z73+Z78+Z66+Z77</f>
        <v>76437.30000000002</v>
      </c>
      <c r="AA82" s="48">
        <f t="shared" si="9"/>
        <v>95.07871885483566</v>
      </c>
    </row>
    <row r="83" spans="1:25" ht="12.75" customHeight="1" hidden="1">
      <c r="A83" s="69" t="s">
        <v>57</v>
      </c>
      <c r="B83" s="70"/>
      <c r="C83" s="70"/>
      <c r="D83" s="71">
        <v>0</v>
      </c>
      <c r="E83" s="72">
        <f>-43123.7-16350</f>
        <v>-59473.7</v>
      </c>
      <c r="F83" s="70"/>
      <c r="G83" s="70"/>
      <c r="H83" s="70"/>
      <c r="I83" s="71">
        <v>0</v>
      </c>
      <c r="J83" s="73">
        <v>0</v>
      </c>
      <c r="K83" s="71">
        <v>63802.8</v>
      </c>
      <c r="L83" s="71">
        <v>0</v>
      </c>
      <c r="M83" s="71">
        <v>0</v>
      </c>
      <c r="N83" s="74">
        <v>-63802.8</v>
      </c>
      <c r="O83" s="71">
        <v>0</v>
      </c>
      <c r="P83" s="71">
        <v>0</v>
      </c>
      <c r="Q83" s="75">
        <v>-15577.01</v>
      </c>
      <c r="R83" s="71"/>
      <c r="S83" s="71"/>
      <c r="T83" s="71">
        <v>0</v>
      </c>
      <c r="U83" s="76">
        <f t="shared" si="28"/>
        <v>-15577.01</v>
      </c>
      <c r="V83" s="77">
        <f>N83+U83</f>
        <v>-79379.81</v>
      </c>
      <c r="W83" s="78"/>
      <c r="X83" s="79">
        <v>76369.2</v>
      </c>
      <c r="Y83" s="80"/>
    </row>
    <row r="84" spans="1:20" ht="15" customHeight="1">
      <c r="A84" s="22"/>
      <c r="B84" s="1"/>
      <c r="C84" s="1"/>
      <c r="D84" s="1"/>
      <c r="E84" t="s">
        <v>58</v>
      </c>
      <c r="F84" s="18">
        <v>19806.2</v>
      </c>
      <c r="I84" s="17"/>
      <c r="K84" s="17"/>
      <c r="L84" s="19"/>
      <c r="O84" s="81" t="e">
        <f>#REF!-#REF!</f>
        <v>#REF!</v>
      </c>
      <c r="P84" s="81" t="e">
        <f>#REF!-#REF!</f>
        <v>#REF!</v>
      </c>
      <c r="Q84" s="82" t="e">
        <f>#REF!-#REF!</f>
        <v>#REF!</v>
      </c>
      <c r="R84" s="81" t="e">
        <f>#REF!-#REF!</f>
        <v>#REF!</v>
      </c>
      <c r="S84" s="81" t="e">
        <f>#REF!-#REF!</f>
        <v>#REF!</v>
      </c>
      <c r="T84" s="81" t="e">
        <f>#REF!-#REF!</f>
        <v>#REF!</v>
      </c>
    </row>
    <row r="85" spans="1:6" ht="15" customHeight="1">
      <c r="A85" s="20"/>
      <c r="B85" s="1"/>
      <c r="C85" s="1"/>
      <c r="D85" s="1"/>
      <c r="F85" s="21" t="e">
        <f>#REF!+#REF!+#REF!+#REF!+F84</f>
        <v>#REF!</v>
      </c>
    </row>
    <row r="86" spans="1:4" ht="12.75" customHeight="1">
      <c r="A86" s="22"/>
      <c r="B86" s="1"/>
      <c r="C86" s="1"/>
      <c r="D86" s="1"/>
    </row>
    <row r="87" spans="1:4" ht="12.75" customHeight="1">
      <c r="A87" s="22"/>
      <c r="B87" s="1"/>
      <c r="C87" s="1"/>
      <c r="D87" s="1"/>
    </row>
    <row r="88" spans="2:4" ht="12.75">
      <c r="B88" s="1"/>
      <c r="C88" s="1"/>
      <c r="D88" s="1"/>
    </row>
    <row r="89" spans="1:4" ht="15">
      <c r="A89" s="22"/>
      <c r="B89" s="1"/>
      <c r="C89" s="1"/>
      <c r="D89" s="1"/>
    </row>
    <row r="90" spans="1:4" ht="15">
      <c r="A90" s="20"/>
      <c r="B90" s="1"/>
      <c r="C90" s="1"/>
      <c r="D90" s="1"/>
    </row>
    <row r="91" spans="1:4" ht="15">
      <c r="A91" s="22"/>
      <c r="B91" s="1"/>
      <c r="C91" s="1"/>
      <c r="D91" s="1"/>
    </row>
    <row r="92" spans="1:4" ht="15">
      <c r="A92" s="22"/>
      <c r="B92" s="1"/>
      <c r="C92" s="1"/>
      <c r="D92" s="1"/>
    </row>
    <row r="93" spans="1:4" ht="12.75">
      <c r="A93" s="1"/>
      <c r="B93" s="1"/>
      <c r="C93" s="1"/>
      <c r="D93" s="1"/>
    </row>
    <row r="94" spans="1:4" ht="15">
      <c r="A94" s="22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</sheetData>
  <mergeCells count="23">
    <mergeCell ref="AA16:AA17"/>
    <mergeCell ref="W16:W17"/>
    <mergeCell ref="X16:X18"/>
    <mergeCell ref="Y16:Y17"/>
    <mergeCell ref="Z16:Z17"/>
    <mergeCell ref="S16:S17"/>
    <mergeCell ref="T16:T17"/>
    <mergeCell ref="U16:U17"/>
    <mergeCell ref="V16:V17"/>
    <mergeCell ref="O16:O17"/>
    <mergeCell ref="P16:P17"/>
    <mergeCell ref="Q16:Q17"/>
    <mergeCell ref="R16:R17"/>
    <mergeCell ref="A9:Z9"/>
    <mergeCell ref="A10:X10"/>
    <mergeCell ref="A16:A18"/>
    <mergeCell ref="B16:D18"/>
    <mergeCell ref="E16:E18"/>
    <mergeCell ref="F16:H16"/>
    <mergeCell ref="I16:I17"/>
    <mergeCell ref="J16:J17"/>
    <mergeCell ref="K16:M16"/>
    <mergeCell ref="N16:N17"/>
  </mergeCells>
  <printOptions/>
  <pageMargins left="0.19652777777777777" right="0" top="0" bottom="0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m51</cp:lastModifiedBy>
  <dcterms:modified xsi:type="dcterms:W3CDTF">2011-02-28T06:50:29Z</dcterms:modified>
  <cp:category/>
  <cp:version/>
  <cp:contentType/>
  <cp:contentStatus/>
</cp:coreProperties>
</file>